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1利用担当\556_施設等利用給付\■01施設等利用給付に係る各種様式\■様式_HPアップ用2024年4月\"/>
    </mc:Choice>
  </mc:AlternateContent>
  <xr:revisionPtr revIDLastSave="0" documentId="13_ncr:1_{1C0DFA72-7639-4A5E-AD41-B9935BBC7053}" xr6:coauthVersionLast="47" xr6:coauthVersionMax="47" xr10:uidLastSave="{00000000-0000-0000-0000-000000000000}"/>
  <bookViews>
    <workbookView xWindow="28690" yWindow="-110" windowWidth="29020" windowHeight="16420" xr2:uid="{00000000-000D-0000-FFFF-FFFF00000000}"/>
  </bookViews>
  <sheets>
    <sheet name="請求書" sheetId="1" r:id="rId1"/>
    <sheet name="Top" sheetId="3" state="hidden" r:id="rId2"/>
    <sheet name="内訳1" sheetId="2" r:id="rId3"/>
    <sheet name="内訳2" sheetId="5" r:id="rId4"/>
    <sheet name="内訳3" sheetId="6" r:id="rId5"/>
    <sheet name="内訳4" sheetId="7" r:id="rId6"/>
    <sheet name="内訳5" sheetId="8" r:id="rId7"/>
    <sheet name="内訳6" sheetId="9" r:id="rId8"/>
    <sheet name="内訳7" sheetId="10" r:id="rId9"/>
    <sheet name="End" sheetId="4" state="hidden" r:id="rId10"/>
  </sheets>
  <definedNames>
    <definedName name="_xlnm.Print_Area" localSheetId="0">請求書!$C$1:$BB$40</definedName>
    <definedName name="_xlnm.Print_Area" localSheetId="2">内訳1!$A$1:$V$31</definedName>
    <definedName name="_xlnm.Print_Area" localSheetId="3">内訳2!$A$1:$V$31</definedName>
    <definedName name="_xlnm.Print_Area" localSheetId="4">内訳3!$A$1:$V$31</definedName>
    <definedName name="_xlnm.Print_Area" localSheetId="5">内訳4!$A$1:$V$31</definedName>
    <definedName name="_xlnm.Print_Area" localSheetId="6">内訳5!$A$1:$V$31</definedName>
    <definedName name="_xlnm.Print_Area" localSheetId="7">内訳6!$A$1:$V$31</definedName>
    <definedName name="_xlnm.Print_Area" localSheetId="8">内訳7!$A$1:$V$31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2" l="1"/>
  <c r="O31" i="10" l="1"/>
  <c r="O31" i="9"/>
  <c r="O31" i="8"/>
  <c r="O31" i="7"/>
  <c r="O31" i="6"/>
  <c r="O31" i="5"/>
  <c r="O30" i="10"/>
  <c r="O30" i="9"/>
  <c r="O30" i="8"/>
  <c r="O30" i="7"/>
  <c r="O30" i="6"/>
  <c r="O30" i="5"/>
  <c r="O30" i="2"/>
  <c r="O29" i="10" l="1"/>
  <c r="S28" i="10"/>
  <c r="B28" i="10"/>
  <c r="Q26" i="10"/>
  <c r="O25" i="10"/>
  <c r="S25" i="10" s="1"/>
  <c r="E25" i="10"/>
  <c r="O24" i="10"/>
  <c r="S24" i="10" s="1"/>
  <c r="E24" i="10"/>
  <c r="O23" i="10"/>
  <c r="S23" i="10" s="1"/>
  <c r="E23" i="10"/>
  <c r="O22" i="10"/>
  <c r="S22" i="10" s="1"/>
  <c r="E22" i="10"/>
  <c r="O21" i="10"/>
  <c r="S21" i="10" s="1"/>
  <c r="E21" i="10"/>
  <c r="O20" i="10"/>
  <c r="S20" i="10" s="1"/>
  <c r="E20" i="10"/>
  <c r="O19" i="10"/>
  <c r="S19" i="10" s="1"/>
  <c r="E19" i="10"/>
  <c r="O18" i="10"/>
  <c r="S18" i="10" s="1"/>
  <c r="E18" i="10"/>
  <c r="O17" i="10"/>
  <c r="S17" i="10" s="1"/>
  <c r="E17" i="10"/>
  <c r="O16" i="10"/>
  <c r="S16" i="10" s="1"/>
  <c r="E16" i="10"/>
  <c r="O15" i="10"/>
  <c r="S15" i="10" s="1"/>
  <c r="E15" i="10"/>
  <c r="O14" i="10"/>
  <c r="S14" i="10" s="1"/>
  <c r="E14" i="10"/>
  <c r="O13" i="10"/>
  <c r="S13" i="10" s="1"/>
  <c r="E13" i="10"/>
  <c r="O12" i="10"/>
  <c r="S12" i="10" s="1"/>
  <c r="E12" i="10"/>
  <c r="O11" i="10"/>
  <c r="S11" i="10" s="1"/>
  <c r="E11" i="10"/>
  <c r="I8" i="10"/>
  <c r="U6" i="10"/>
  <c r="Q4" i="10"/>
  <c r="H4" i="10"/>
  <c r="D4" i="10"/>
  <c r="U1" i="10"/>
  <c r="S1" i="10"/>
  <c r="O29" i="9" l="1"/>
  <c r="S28" i="9"/>
  <c r="B28" i="9"/>
  <c r="Q26" i="9"/>
  <c r="O25" i="9"/>
  <c r="S25" i="9" s="1"/>
  <c r="E25" i="9"/>
  <c r="O24" i="9"/>
  <c r="S24" i="9" s="1"/>
  <c r="E24" i="9"/>
  <c r="O23" i="9"/>
  <c r="S23" i="9" s="1"/>
  <c r="E23" i="9"/>
  <c r="O22" i="9"/>
  <c r="S22" i="9" s="1"/>
  <c r="E22" i="9"/>
  <c r="O21" i="9"/>
  <c r="S21" i="9" s="1"/>
  <c r="E21" i="9"/>
  <c r="O20" i="9"/>
  <c r="S20" i="9" s="1"/>
  <c r="E20" i="9"/>
  <c r="O19" i="9"/>
  <c r="S19" i="9" s="1"/>
  <c r="E19" i="9"/>
  <c r="O18" i="9"/>
  <c r="S18" i="9" s="1"/>
  <c r="E18" i="9"/>
  <c r="O17" i="9"/>
  <c r="S17" i="9" s="1"/>
  <c r="E17" i="9"/>
  <c r="O16" i="9"/>
  <c r="S16" i="9" s="1"/>
  <c r="E16" i="9"/>
  <c r="O15" i="9"/>
  <c r="S15" i="9" s="1"/>
  <c r="E15" i="9"/>
  <c r="O14" i="9"/>
  <c r="S14" i="9" s="1"/>
  <c r="E14" i="9"/>
  <c r="O13" i="9"/>
  <c r="S13" i="9" s="1"/>
  <c r="E13" i="9"/>
  <c r="O12" i="9"/>
  <c r="S12" i="9" s="1"/>
  <c r="E12" i="9"/>
  <c r="O11" i="9"/>
  <c r="S11" i="9" s="1"/>
  <c r="E11" i="9"/>
  <c r="I8" i="9"/>
  <c r="U6" i="9"/>
  <c r="Q4" i="9"/>
  <c r="H4" i="9"/>
  <c r="D4" i="9"/>
  <c r="U1" i="9"/>
  <c r="S1" i="9"/>
  <c r="O29" i="8"/>
  <c r="S28" i="8"/>
  <c r="B28" i="8"/>
  <c r="Q26" i="8"/>
  <c r="O25" i="8"/>
  <c r="S25" i="8" s="1"/>
  <c r="E25" i="8"/>
  <c r="O24" i="8"/>
  <c r="S24" i="8" s="1"/>
  <c r="E24" i="8"/>
  <c r="O23" i="8"/>
  <c r="S23" i="8" s="1"/>
  <c r="E23" i="8"/>
  <c r="O22" i="8"/>
  <c r="S22" i="8" s="1"/>
  <c r="E22" i="8"/>
  <c r="O21" i="8"/>
  <c r="S21" i="8" s="1"/>
  <c r="E21" i="8"/>
  <c r="O20" i="8"/>
  <c r="S20" i="8" s="1"/>
  <c r="E20" i="8"/>
  <c r="O19" i="8"/>
  <c r="S19" i="8" s="1"/>
  <c r="E19" i="8"/>
  <c r="O18" i="8"/>
  <c r="S18" i="8" s="1"/>
  <c r="E18" i="8"/>
  <c r="O17" i="8"/>
  <c r="S17" i="8" s="1"/>
  <c r="E17" i="8"/>
  <c r="O16" i="8"/>
  <c r="S16" i="8" s="1"/>
  <c r="E16" i="8"/>
  <c r="O15" i="8"/>
  <c r="S15" i="8" s="1"/>
  <c r="E15" i="8"/>
  <c r="O14" i="8"/>
  <c r="S14" i="8" s="1"/>
  <c r="E14" i="8"/>
  <c r="O13" i="8"/>
  <c r="S13" i="8" s="1"/>
  <c r="E13" i="8"/>
  <c r="O12" i="8"/>
  <c r="S12" i="8" s="1"/>
  <c r="E12" i="8"/>
  <c r="O11" i="8"/>
  <c r="S11" i="8" s="1"/>
  <c r="E11" i="8"/>
  <c r="I8" i="8"/>
  <c r="U6" i="8"/>
  <c r="Q4" i="8"/>
  <c r="H4" i="8"/>
  <c r="D4" i="8"/>
  <c r="U1" i="8"/>
  <c r="S1" i="8"/>
  <c r="O29" i="7"/>
  <c r="S28" i="7"/>
  <c r="B28" i="7"/>
  <c r="Q26" i="7"/>
  <c r="O25" i="7"/>
  <c r="S25" i="7" s="1"/>
  <c r="E25" i="7"/>
  <c r="O24" i="7"/>
  <c r="S24" i="7" s="1"/>
  <c r="E24" i="7"/>
  <c r="O23" i="7"/>
  <c r="S23" i="7" s="1"/>
  <c r="E23" i="7"/>
  <c r="O22" i="7"/>
  <c r="S22" i="7" s="1"/>
  <c r="E22" i="7"/>
  <c r="O21" i="7"/>
  <c r="S21" i="7" s="1"/>
  <c r="E21" i="7"/>
  <c r="O20" i="7"/>
  <c r="S20" i="7" s="1"/>
  <c r="E20" i="7"/>
  <c r="O19" i="7"/>
  <c r="S19" i="7" s="1"/>
  <c r="E19" i="7"/>
  <c r="O18" i="7"/>
  <c r="S18" i="7" s="1"/>
  <c r="E18" i="7"/>
  <c r="O17" i="7"/>
  <c r="S17" i="7" s="1"/>
  <c r="E17" i="7"/>
  <c r="O16" i="7"/>
  <c r="S16" i="7" s="1"/>
  <c r="E16" i="7"/>
  <c r="O15" i="7"/>
  <c r="S15" i="7" s="1"/>
  <c r="E15" i="7"/>
  <c r="O14" i="7"/>
  <c r="S14" i="7" s="1"/>
  <c r="E14" i="7"/>
  <c r="O13" i="7"/>
  <c r="S13" i="7" s="1"/>
  <c r="E13" i="7"/>
  <c r="O12" i="7"/>
  <c r="S12" i="7" s="1"/>
  <c r="E12" i="7"/>
  <c r="O11" i="7"/>
  <c r="S11" i="7" s="1"/>
  <c r="E11" i="7"/>
  <c r="I8" i="7"/>
  <c r="U6" i="7"/>
  <c r="Q4" i="7"/>
  <c r="H4" i="7"/>
  <c r="D4" i="7"/>
  <c r="U1" i="7"/>
  <c r="S1" i="7"/>
  <c r="O29" i="6"/>
  <c r="S28" i="6"/>
  <c r="B28" i="6"/>
  <c r="Q26" i="6"/>
  <c r="O25" i="6"/>
  <c r="S25" i="6" s="1"/>
  <c r="E25" i="6"/>
  <c r="O24" i="6"/>
  <c r="S24" i="6" s="1"/>
  <c r="E24" i="6"/>
  <c r="O23" i="6"/>
  <c r="S23" i="6" s="1"/>
  <c r="E23" i="6"/>
  <c r="O22" i="6"/>
  <c r="S22" i="6" s="1"/>
  <c r="E22" i="6"/>
  <c r="O21" i="6"/>
  <c r="S21" i="6" s="1"/>
  <c r="E21" i="6"/>
  <c r="O20" i="6"/>
  <c r="S20" i="6" s="1"/>
  <c r="E20" i="6"/>
  <c r="O19" i="6"/>
  <c r="S19" i="6" s="1"/>
  <c r="E19" i="6"/>
  <c r="O18" i="6"/>
  <c r="S18" i="6" s="1"/>
  <c r="E18" i="6"/>
  <c r="O17" i="6"/>
  <c r="S17" i="6" s="1"/>
  <c r="E17" i="6"/>
  <c r="O16" i="6"/>
  <c r="S16" i="6" s="1"/>
  <c r="E16" i="6"/>
  <c r="O15" i="6"/>
  <c r="S15" i="6" s="1"/>
  <c r="E15" i="6"/>
  <c r="O14" i="6"/>
  <c r="S14" i="6" s="1"/>
  <c r="E14" i="6"/>
  <c r="O13" i="6"/>
  <c r="S13" i="6" s="1"/>
  <c r="E13" i="6"/>
  <c r="O12" i="6"/>
  <c r="S12" i="6" s="1"/>
  <c r="E12" i="6"/>
  <c r="O11" i="6"/>
  <c r="S11" i="6" s="1"/>
  <c r="E11" i="6"/>
  <c r="I8" i="6"/>
  <c r="U6" i="6"/>
  <c r="Q4" i="6"/>
  <c r="H4" i="6"/>
  <c r="D4" i="6"/>
  <c r="U1" i="6"/>
  <c r="S1" i="6"/>
  <c r="O29" i="5"/>
  <c r="S28" i="5"/>
  <c r="B28" i="5"/>
  <c r="Q26" i="5"/>
  <c r="O25" i="5"/>
  <c r="S25" i="5" s="1"/>
  <c r="E25" i="5"/>
  <c r="O24" i="5"/>
  <c r="S24" i="5" s="1"/>
  <c r="E24" i="5"/>
  <c r="O23" i="5"/>
  <c r="S23" i="5" s="1"/>
  <c r="E23" i="5"/>
  <c r="O22" i="5"/>
  <c r="S22" i="5" s="1"/>
  <c r="E22" i="5"/>
  <c r="O21" i="5"/>
  <c r="S21" i="5" s="1"/>
  <c r="E21" i="5"/>
  <c r="O20" i="5"/>
  <c r="S20" i="5" s="1"/>
  <c r="E20" i="5"/>
  <c r="O19" i="5"/>
  <c r="S19" i="5" s="1"/>
  <c r="E19" i="5"/>
  <c r="O18" i="5"/>
  <c r="S18" i="5" s="1"/>
  <c r="E18" i="5"/>
  <c r="O17" i="5"/>
  <c r="S17" i="5" s="1"/>
  <c r="E17" i="5"/>
  <c r="O16" i="5"/>
  <c r="S16" i="5" s="1"/>
  <c r="E16" i="5"/>
  <c r="O15" i="5"/>
  <c r="S15" i="5" s="1"/>
  <c r="E15" i="5"/>
  <c r="O14" i="5"/>
  <c r="S14" i="5" s="1"/>
  <c r="E14" i="5"/>
  <c r="O13" i="5"/>
  <c r="S13" i="5" s="1"/>
  <c r="E13" i="5"/>
  <c r="O12" i="5"/>
  <c r="S12" i="5" s="1"/>
  <c r="E12" i="5"/>
  <c r="O11" i="5"/>
  <c r="S11" i="5" s="1"/>
  <c r="E11" i="5"/>
  <c r="I8" i="5"/>
  <c r="U6" i="5"/>
  <c r="Q4" i="5"/>
  <c r="H4" i="5"/>
  <c r="D4" i="5"/>
  <c r="U1" i="5"/>
  <c r="S1" i="5"/>
  <c r="I8" i="2"/>
  <c r="Q4" i="2" l="1"/>
  <c r="B28" i="2" l="1"/>
  <c r="O25" i="2"/>
  <c r="S25" i="2" s="1"/>
  <c r="E25" i="2"/>
  <c r="O24" i="2"/>
  <c r="S24" i="2" s="1"/>
  <c r="E24" i="2"/>
  <c r="O23" i="2"/>
  <c r="S23" i="2" s="1"/>
  <c r="E23" i="2"/>
  <c r="O22" i="2"/>
  <c r="S22" i="2" s="1"/>
  <c r="E22" i="2"/>
  <c r="O21" i="2"/>
  <c r="S21" i="2" s="1"/>
  <c r="E21" i="2"/>
  <c r="O20" i="2"/>
  <c r="S20" i="2" s="1"/>
  <c r="E20" i="2"/>
  <c r="Q26" i="2"/>
  <c r="AD30" i="1" s="1"/>
  <c r="K30" i="1"/>
  <c r="O19" i="2"/>
  <c r="S19" i="2" s="1"/>
  <c r="E19" i="2"/>
  <c r="O18" i="2"/>
  <c r="S18" i="2" s="1"/>
  <c r="E18" i="2"/>
  <c r="O17" i="2"/>
  <c r="S17" i="2" s="1"/>
  <c r="E17" i="2"/>
  <c r="O16" i="2"/>
  <c r="S16" i="2" s="1"/>
  <c r="E16" i="2"/>
  <c r="O15" i="2"/>
  <c r="S15" i="2" s="1"/>
  <c r="E15" i="2"/>
  <c r="O14" i="2"/>
  <c r="S14" i="2" s="1"/>
  <c r="E14" i="2"/>
  <c r="O13" i="2"/>
  <c r="S13" i="2" s="1"/>
  <c r="E13" i="2"/>
  <c r="O12" i="2"/>
  <c r="S12" i="2" s="1"/>
  <c r="E12" i="2"/>
  <c r="O11" i="2"/>
  <c r="S11" i="2" s="1"/>
  <c r="E11" i="2"/>
  <c r="U6" i="2"/>
  <c r="W24" i="1"/>
  <c r="F4" i="10" l="1"/>
  <c r="F4" i="6"/>
  <c r="F4" i="9"/>
  <c r="F4" i="8"/>
  <c r="F4" i="7"/>
  <c r="F4" i="5"/>
  <c r="F4" i="2"/>
  <c r="U7" i="2"/>
  <c r="U25" i="2" s="1"/>
  <c r="U7" i="10"/>
  <c r="U7" i="5"/>
  <c r="U7" i="9"/>
  <c r="U7" i="8"/>
  <c r="U7" i="6"/>
  <c r="U7" i="7"/>
  <c r="U15" i="2" l="1"/>
  <c r="U21" i="2"/>
  <c r="U13" i="2"/>
  <c r="U22" i="7"/>
  <c r="U14" i="7"/>
  <c r="U20" i="7"/>
  <c r="U16" i="7"/>
  <c r="U25" i="7"/>
  <c r="U23" i="7"/>
  <c r="U19" i="7"/>
  <c r="U13" i="7"/>
  <c r="U11" i="7"/>
  <c r="U15" i="7"/>
  <c r="U21" i="7"/>
  <c r="U18" i="7"/>
  <c r="U24" i="7"/>
  <c r="U17" i="7"/>
  <c r="U12" i="7"/>
  <c r="U18" i="2"/>
  <c r="U11" i="2"/>
  <c r="U15" i="6"/>
  <c r="U13" i="6"/>
  <c r="U18" i="6"/>
  <c r="U21" i="6"/>
  <c r="U14" i="6"/>
  <c r="U23" i="6"/>
  <c r="U12" i="6"/>
  <c r="U17" i="6"/>
  <c r="U22" i="6"/>
  <c r="U16" i="6"/>
  <c r="U25" i="6"/>
  <c r="U11" i="6"/>
  <c r="U24" i="6"/>
  <c r="U20" i="6"/>
  <c r="U19" i="6"/>
  <c r="U17" i="2"/>
  <c r="U13" i="8"/>
  <c r="U11" i="8"/>
  <c r="U20" i="8"/>
  <c r="U19" i="8"/>
  <c r="U24" i="8"/>
  <c r="U18" i="8"/>
  <c r="U21" i="8"/>
  <c r="U12" i="8"/>
  <c r="U16" i="8"/>
  <c r="U17" i="8"/>
  <c r="U22" i="8"/>
  <c r="U25" i="8"/>
  <c r="U14" i="8"/>
  <c r="U15" i="8"/>
  <c r="U23" i="8"/>
  <c r="U24" i="9"/>
  <c r="U19" i="9"/>
  <c r="U22" i="9"/>
  <c r="U17" i="9"/>
  <c r="U25" i="9"/>
  <c r="U20" i="9"/>
  <c r="U12" i="9"/>
  <c r="U14" i="9"/>
  <c r="U21" i="9"/>
  <c r="U18" i="9"/>
  <c r="U11" i="9"/>
  <c r="U13" i="9"/>
  <c r="U15" i="9"/>
  <c r="U16" i="9"/>
  <c r="U23" i="9"/>
  <c r="U12" i="2"/>
  <c r="U25" i="5"/>
  <c r="U23" i="5"/>
  <c r="U21" i="5"/>
  <c r="U19" i="5"/>
  <c r="U17" i="5"/>
  <c r="U15" i="5"/>
  <c r="U13" i="5"/>
  <c r="U11" i="5"/>
  <c r="U20" i="5"/>
  <c r="U14" i="5"/>
  <c r="U18" i="5"/>
  <c r="U12" i="5"/>
  <c r="U16" i="5"/>
  <c r="U22" i="5"/>
  <c r="U24" i="5"/>
  <c r="U23" i="2"/>
  <c r="U16" i="2"/>
  <c r="U24" i="2"/>
  <c r="U14" i="2"/>
  <c r="U22" i="2"/>
  <c r="U20" i="2"/>
  <c r="U19" i="2"/>
  <c r="U17" i="10"/>
  <c r="U12" i="10"/>
  <c r="U22" i="10"/>
  <c r="U16" i="10"/>
  <c r="U11" i="10"/>
  <c r="U20" i="10"/>
  <c r="U15" i="10"/>
  <c r="U24" i="10"/>
  <c r="U19" i="10"/>
  <c r="U13" i="10"/>
  <c r="U23" i="10"/>
  <c r="U25" i="10"/>
  <c r="U21" i="10"/>
  <c r="U14" i="10"/>
  <c r="U18" i="10"/>
  <c r="H4" i="2" l="1"/>
  <c r="D4" i="2"/>
  <c r="B5" i="1" l="1"/>
  <c r="E10" i="10" l="1"/>
  <c r="E10" i="6"/>
  <c r="E10" i="9"/>
  <c r="E10" i="8"/>
  <c r="E10" i="7"/>
  <c r="E10" i="5"/>
  <c r="E10" i="2"/>
  <c r="B6" i="1"/>
  <c r="O10" i="10" s="1"/>
  <c r="S10" i="10" s="1"/>
  <c r="U1" i="2"/>
  <c r="S1" i="2"/>
  <c r="S26" i="10" l="1"/>
  <c r="U10" i="10"/>
  <c r="U26" i="10" s="1"/>
  <c r="O10" i="8"/>
  <c r="S10" i="8" s="1"/>
  <c r="O10" i="2"/>
  <c r="S10" i="2" s="1"/>
  <c r="O10" i="9"/>
  <c r="S10" i="9" s="1"/>
  <c r="O10" i="6"/>
  <c r="S10" i="6" s="1"/>
  <c r="O10" i="5"/>
  <c r="S10" i="5" s="1"/>
  <c r="O10" i="7"/>
  <c r="S10" i="7" s="1"/>
  <c r="S28" i="2"/>
  <c r="O29" i="2"/>
  <c r="U10" i="7" l="1"/>
  <c r="U26" i="7" s="1"/>
  <c r="S26" i="7"/>
  <c r="U10" i="5"/>
  <c r="U26" i="5" s="1"/>
  <c r="S26" i="5"/>
  <c r="S26" i="6"/>
  <c r="U10" i="6"/>
  <c r="U26" i="6" s="1"/>
  <c r="S26" i="9"/>
  <c r="U10" i="9"/>
  <c r="U26" i="9" s="1"/>
  <c r="U10" i="2"/>
  <c r="U26" i="2" s="1"/>
  <c r="S26" i="2"/>
  <c r="U10" i="8"/>
  <c r="U26" i="8" s="1"/>
  <c r="S26" i="8"/>
  <c r="S30" i="1"/>
  <c r="AQ30" i="1" l="1"/>
</calcChain>
</file>

<file path=xl/sharedStrings.xml><?xml version="1.0" encoding="utf-8"?>
<sst xmlns="http://schemas.openxmlformats.org/spreadsheetml/2006/main" count="1138" uniqueCount="109">
  <si>
    <t>施設等利用費請求書（法定代理受領用）</t>
    <rPh sb="10" eb="12">
      <t>ホウテイ</t>
    </rPh>
    <rPh sb="12" eb="14">
      <t>ダイリ</t>
    </rPh>
    <rPh sb="14" eb="16">
      <t>ジュリョウ</t>
    </rPh>
    <rPh sb="16" eb="17">
      <t>ヨウ</t>
    </rPh>
    <phoneticPr fontId="1"/>
  </si>
  <si>
    <t>　私（請求者）は、特定子ども・子育て支援提供者として、子ども・子育て支援法第３０条の１１第３項の規定に基づき、明石市に居住している施設等利用給付認定保護者に代わり、施設等利用費を下記の通り請求します。
　なお、審査及び支払いにあたり、次の事項に同意します。</t>
    <rPh sb="3" eb="6">
      <t>セイキュウシャ</t>
    </rPh>
    <rPh sb="9" eb="11">
      <t>トクテイ</t>
    </rPh>
    <rPh sb="11" eb="12">
      <t>コ</t>
    </rPh>
    <rPh sb="15" eb="17">
      <t>コソダ</t>
    </rPh>
    <rPh sb="18" eb="20">
      <t>シエン</t>
    </rPh>
    <rPh sb="20" eb="23">
      <t>テイキョウシャ</t>
    </rPh>
    <rPh sb="55" eb="57">
      <t>アカシ</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94" eb="96">
      <t>セイキュウ</t>
    </rPh>
    <rPh sb="107" eb="108">
      <t>オヨ</t>
    </rPh>
    <rPh sb="109" eb="111">
      <t>シハラ</t>
    </rPh>
    <phoneticPr fontId="1"/>
  </si>
  <si>
    <t>１．特定子ども・子育て支援提供者（請求者）</t>
    <rPh sb="17" eb="20">
      <t>セイキュウシャ</t>
    </rPh>
    <phoneticPr fontId="1"/>
  </si>
  <si>
    <t>フリガナ</t>
  </si>
  <si>
    <t>〒</t>
  </si>
  <si>
    <t>施設・事業所名</t>
    <rPh sb="0" eb="2">
      <t>シセツ</t>
    </rPh>
    <rPh sb="3" eb="5">
      <t>ジギョウ</t>
    </rPh>
    <rPh sb="5" eb="6">
      <t>ショ</t>
    </rPh>
    <rPh sb="6" eb="7">
      <t>ナ</t>
    </rPh>
    <phoneticPr fontId="2"/>
  </si>
  <si>
    <t>施設・事業所の
運営団体名</t>
    <rPh sb="0" eb="2">
      <t>シセツ</t>
    </rPh>
    <rPh sb="3" eb="5">
      <t>ジギョウ</t>
    </rPh>
    <rPh sb="5" eb="6">
      <t>ショ</t>
    </rPh>
    <rPh sb="8" eb="10">
      <t>ウンエイ</t>
    </rPh>
    <rPh sb="10" eb="12">
      <t>ダンタイ</t>
    </rPh>
    <rPh sb="12" eb="13">
      <t>ナ</t>
    </rPh>
    <phoneticPr fontId="2"/>
  </si>
  <si>
    <t>年</t>
    <rPh sb="0" eb="1">
      <t>ネン</t>
    </rPh>
    <phoneticPr fontId="1"/>
  </si>
  <si>
    <t>月分</t>
    <rPh sb="0" eb="1">
      <t>ガツ</t>
    </rPh>
    <rPh sb="1" eb="2">
      <t>ブン</t>
    </rPh>
    <phoneticPr fontId="1"/>
  </si>
  <si>
    <t>請求金額</t>
    <rPh sb="0" eb="2">
      <t>セイキュウ</t>
    </rPh>
    <rPh sb="2" eb="4">
      <t>キンガク</t>
    </rPh>
    <phoneticPr fontId="1"/>
  </si>
  <si>
    <t>円</t>
    <rPh sb="0" eb="1">
      <t>エン</t>
    </rPh>
    <phoneticPr fontId="1"/>
  </si>
  <si>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1"/>
  </si>
  <si>
    <t>☐</t>
  </si>
  <si>
    <t>【</t>
    <phoneticPr fontId="3"/>
  </si>
  <si>
    <t>１．実際の利用状況等について、明石市から施設等利用給付認定保護者に確認すること。</t>
    <rPh sb="7" eb="9">
      <t>ジョウキョウ</t>
    </rPh>
    <rPh sb="9" eb="10">
      <t>ナド</t>
    </rPh>
    <rPh sb="15" eb="18">
      <t>アカシシ</t>
    </rPh>
    <phoneticPr fontId="1"/>
  </si>
  <si>
    <t>２．利用料の請求・支払い状況等について、明石市から施設等利用給付認定保護者に確認すること。</t>
    <rPh sb="2" eb="5">
      <t>リヨウリョウ</t>
    </rPh>
    <rPh sb="6" eb="8">
      <t>セイキュウ</t>
    </rPh>
    <rPh sb="9" eb="11">
      <t>シハラ</t>
    </rPh>
    <rPh sb="12" eb="14">
      <t>ジョウキョウ</t>
    </rPh>
    <rPh sb="14" eb="15">
      <t>トウ</t>
    </rPh>
    <rPh sb="20" eb="22">
      <t>アカシ</t>
    </rPh>
    <rPh sb="22" eb="23">
      <t>シ</t>
    </rPh>
    <phoneticPr fontId="1"/>
  </si>
  <si>
    <t>３．明石市からの要請・質問等に対応すること。</t>
    <rPh sb="2" eb="5">
      <t>アカシシ</t>
    </rPh>
    <rPh sb="8" eb="10">
      <t>ヨウセイ</t>
    </rPh>
    <rPh sb="11" eb="13">
      <t>シツモン</t>
    </rPh>
    <rPh sb="13" eb="14">
      <t>ナド</t>
    </rPh>
    <rPh sb="15" eb="17">
      <t>タイオウ</t>
    </rPh>
    <phoneticPr fontId="1"/>
  </si>
  <si>
    <t>２．特定子ども・子育て支援施設・事業所</t>
    <rPh sb="13" eb="15">
      <t>シセツ</t>
    </rPh>
    <rPh sb="16" eb="19">
      <t>ジギョウショ</t>
    </rPh>
    <phoneticPr fontId="1"/>
  </si>
  <si>
    <t>３．施設等利用費請求金額</t>
    <rPh sb="2" eb="5">
      <t>シセツナド</t>
    </rPh>
    <rPh sb="5" eb="7">
      <t>リヨウ</t>
    </rPh>
    <rPh sb="7" eb="8">
      <t>ヒ</t>
    </rPh>
    <rPh sb="8" eb="10">
      <t>セイキュウ</t>
    </rPh>
    <rPh sb="10" eb="12">
      <t>キンガク</t>
    </rPh>
    <phoneticPr fontId="1"/>
  </si>
  <si>
    <t>４．施設等利用費請求金額の内訳</t>
    <rPh sb="2" eb="5">
      <t>シセツナド</t>
    </rPh>
    <rPh sb="5" eb="7">
      <t>リヨウ</t>
    </rPh>
    <rPh sb="7" eb="8">
      <t>ヒ</t>
    </rPh>
    <rPh sb="8" eb="10">
      <t>セイキュウ</t>
    </rPh>
    <rPh sb="10" eb="12">
      <t>キンガク</t>
    </rPh>
    <rPh sb="13" eb="15">
      <t>ウチワケ</t>
    </rPh>
    <phoneticPr fontId="1"/>
  </si>
  <si>
    <t>預金種目</t>
    <rPh sb="0" eb="2">
      <t>ヨキン</t>
    </rPh>
    <rPh sb="2" eb="4">
      <t>シュモク</t>
    </rPh>
    <phoneticPr fontId="5"/>
  </si>
  <si>
    <t>□ 当座</t>
  </si>
  <si>
    <t>(　　 　)</t>
    <phoneticPr fontId="5"/>
  </si>
  <si>
    <t>口座番号</t>
    <rPh sb="0" eb="2">
      <t>コウザ</t>
    </rPh>
    <rPh sb="2" eb="4">
      <t>バンゴウ</t>
    </rPh>
    <phoneticPr fontId="5"/>
  </si>
  <si>
    <t>５．振込先(※１)</t>
    <rPh sb="2" eb="4">
      <t>フリコミ</t>
    </rPh>
    <rPh sb="4" eb="5">
      <t>サキ</t>
    </rPh>
    <phoneticPr fontId="2"/>
  </si>
  <si>
    <t>人</t>
    <rPh sb="0" eb="1">
      <t>ニン</t>
    </rPh>
    <phoneticPr fontId="1"/>
  </si>
  <si>
    <t>請求する年月分</t>
    <rPh sb="0" eb="2">
      <t>セイキュウ</t>
    </rPh>
    <rPh sb="4" eb="6">
      <t>ネンゲツ</t>
    </rPh>
    <rPh sb="6" eb="7">
      <t>ブン</t>
    </rPh>
    <phoneticPr fontId="1"/>
  </si>
  <si>
    <r>
      <t xml:space="preserve">所在地
</t>
    </r>
    <r>
      <rPr>
        <sz val="8"/>
        <color theme="1"/>
        <rFont val="ＭＳ Ｐ明朝"/>
        <family val="1"/>
        <charset val="128"/>
      </rPr>
      <t>明石市以外の
場合のみ記入</t>
    </r>
    <rPh sb="0" eb="3">
      <t>ショザイチ</t>
    </rPh>
    <rPh sb="4" eb="6">
      <t>アカシ</t>
    </rPh>
    <rPh sb="7" eb="9">
      <t>イガイ</t>
    </rPh>
    <phoneticPr fontId="2"/>
  </si>
  <si>
    <t>電話</t>
    <rPh sb="0" eb="2">
      <t>デンワ</t>
    </rPh>
    <phoneticPr fontId="1"/>
  </si>
  <si>
    <t>請求日</t>
    <rPh sb="0" eb="2">
      <t>セイキュウ</t>
    </rPh>
    <rPh sb="2" eb="3">
      <t>ビ</t>
    </rPh>
    <phoneticPr fontId="5"/>
  </si>
  <si>
    <t>月</t>
    <rPh sb="0" eb="1">
      <t>ガツ</t>
    </rPh>
    <phoneticPr fontId="5"/>
  </si>
  <si>
    <t>日</t>
    <rPh sb="0" eb="1">
      <t>ニチ</t>
    </rPh>
    <phoneticPr fontId="5"/>
  </si>
  <si>
    <t>特定子ども・子育て支援提供者氏名
（請求者）</t>
    <rPh sb="0" eb="2">
      <t>トクテイ</t>
    </rPh>
    <rPh sb="2" eb="3">
      <t>コ</t>
    </rPh>
    <rPh sb="6" eb="8">
      <t>コソダ</t>
    </rPh>
    <rPh sb="9" eb="11">
      <t>シエン</t>
    </rPh>
    <rPh sb="11" eb="13">
      <t>テイキョウ</t>
    </rPh>
    <rPh sb="13" eb="14">
      <t>シャ</t>
    </rPh>
    <rPh sb="14" eb="16">
      <t>シメイ</t>
    </rPh>
    <rPh sb="18" eb="21">
      <t>セイキュウシャ</t>
    </rPh>
    <phoneticPr fontId="2"/>
  </si>
  <si>
    <t>請求者の
所属団体</t>
    <rPh sb="0" eb="3">
      <t>セイキュウシャ</t>
    </rPh>
    <rPh sb="5" eb="7">
      <t>ショゾク</t>
    </rPh>
    <rPh sb="7" eb="9">
      <t>ダンタイ</t>
    </rPh>
    <phoneticPr fontId="2"/>
  </si>
  <si>
    <t>請求者の
役職名等</t>
    <phoneticPr fontId="3"/>
  </si>
  <si>
    <t>月分】</t>
    <rPh sb="0" eb="1">
      <t>ガツ</t>
    </rPh>
    <rPh sb="1" eb="2">
      <t>ブン</t>
    </rPh>
    <phoneticPr fontId="1"/>
  </si>
  <si>
    <t>□本店</t>
  </si>
  <si>
    <t>□出張所</t>
  </si>
  <si>
    <t>□信用金庫</t>
  </si>
  <si>
    <t>□銀行</t>
  </si>
  <si>
    <t>□信用組合</t>
  </si>
  <si>
    <t>口座名義(カナ)</t>
    <phoneticPr fontId="3"/>
  </si>
  <si>
    <t>※１　請求者と口座名義が異なる振込先を指定する場合は、本市指定の委任状を提出してください</t>
    <phoneticPr fontId="3"/>
  </si>
  <si>
    <t>請求人数</t>
    <rPh sb="0" eb="2">
      <t>セイキュウ</t>
    </rPh>
    <rPh sb="2" eb="4">
      <t>ニンズウ</t>
    </rPh>
    <phoneticPr fontId="1"/>
  </si>
  <si>
    <t>施設名</t>
    <rPh sb="0" eb="2">
      <t>シセツ</t>
    </rPh>
    <rPh sb="2" eb="3">
      <t>メイ</t>
    </rPh>
    <phoneticPr fontId="8"/>
  </si>
  <si>
    <t>№</t>
    <phoneticPr fontId="7"/>
  </si>
  <si>
    <t>生年月日</t>
    <rPh sb="0" eb="2">
      <t>セイネン</t>
    </rPh>
    <rPh sb="2" eb="4">
      <t>ガッピ</t>
    </rPh>
    <phoneticPr fontId="7"/>
  </si>
  <si>
    <t>特定子ども・子育て支援の提供証明書（市町村提出用）兼　施設等利用費請求金額内訳書</t>
    <rPh sb="14" eb="17">
      <t>ショウメイショ</t>
    </rPh>
    <rPh sb="18" eb="21">
      <t>シチョウソン</t>
    </rPh>
    <rPh sb="21" eb="24">
      <t>テイシュツヨウ</t>
    </rPh>
    <rPh sb="25" eb="26">
      <t>ケン</t>
    </rPh>
    <rPh sb="27" eb="29">
      <t>シセツ</t>
    </rPh>
    <rPh sb="29" eb="30">
      <t>トウ</t>
    </rPh>
    <rPh sb="30" eb="32">
      <t>リヨウ</t>
    </rPh>
    <rPh sb="32" eb="33">
      <t>ヒ</t>
    </rPh>
    <rPh sb="33" eb="35">
      <t>セイキュウ</t>
    </rPh>
    <rPh sb="35" eb="37">
      <t>キンガク</t>
    </rPh>
    <rPh sb="37" eb="39">
      <t>ウチワケ</t>
    </rPh>
    <rPh sb="39" eb="40">
      <t>ショ</t>
    </rPh>
    <phoneticPr fontId="7"/>
  </si>
  <si>
    <t>フリガナ</t>
    <phoneticPr fontId="7"/>
  </si>
  <si>
    <t>無償化の上限金額</t>
    <rPh sb="0" eb="3">
      <t>ムショウカ</t>
    </rPh>
    <rPh sb="4" eb="6">
      <t>ジョウゲン</t>
    </rPh>
    <rPh sb="6" eb="8">
      <t>キンガク</t>
    </rPh>
    <phoneticPr fontId="3"/>
  </si>
  <si>
    <t>対象年度</t>
    <rPh sb="0" eb="2">
      <t>タイショウ</t>
    </rPh>
    <rPh sb="2" eb="4">
      <t>ネンド</t>
    </rPh>
    <phoneticPr fontId="3"/>
  </si>
  <si>
    <t>クラス</t>
    <phoneticPr fontId="3"/>
  </si>
  <si>
    <t>認定子ども</t>
    <rPh sb="0" eb="2">
      <t>ニンテイ</t>
    </rPh>
    <rPh sb="2" eb="3">
      <t>コ</t>
    </rPh>
    <phoneticPr fontId="7"/>
  </si>
  <si>
    <t>氏　名</t>
    <rPh sb="0" eb="1">
      <t>シ</t>
    </rPh>
    <rPh sb="2" eb="3">
      <t>ナ</t>
    </rPh>
    <phoneticPr fontId="7"/>
  </si>
  <si>
    <t>円</t>
  </si>
  <si>
    <t>例</t>
    <rPh sb="0" eb="1">
      <t>レイ</t>
    </rPh>
    <phoneticPr fontId="3"/>
  </si>
  <si>
    <t>明石　太郎</t>
    <rPh sb="0" eb="2">
      <t>アカシ</t>
    </rPh>
    <rPh sb="3" eb="5">
      <t>タロウ</t>
    </rPh>
    <phoneticPr fontId="3"/>
  </si>
  <si>
    <t>アカシ　タロウ</t>
    <phoneticPr fontId="3"/>
  </si>
  <si>
    <t>設置者（法人）の名称</t>
    <rPh sb="0" eb="3">
      <t>セッチシャ</t>
    </rPh>
    <rPh sb="4" eb="6">
      <t>ホウジン</t>
    </rPh>
    <rPh sb="8" eb="10">
      <t>メイショウ</t>
    </rPh>
    <phoneticPr fontId="8"/>
  </si>
  <si>
    <t>主たる事務所の所在地</t>
    <rPh sb="0" eb="1">
      <t>オモ</t>
    </rPh>
    <rPh sb="3" eb="5">
      <t>ジム</t>
    </rPh>
    <rPh sb="5" eb="6">
      <t>ショ</t>
    </rPh>
    <rPh sb="7" eb="10">
      <t>ショザイチ</t>
    </rPh>
    <phoneticPr fontId="3"/>
  </si>
  <si>
    <t>代表者　職・氏名</t>
    <rPh sb="0" eb="3">
      <t>ダイヒョウシャ</t>
    </rPh>
    <rPh sb="4" eb="5">
      <t>ショク</t>
    </rPh>
    <rPh sb="6" eb="8">
      <t>シメイ</t>
    </rPh>
    <phoneticPr fontId="3"/>
  </si>
  <si>
    <t>上記のとおり認定子どもに対し、特定子ども・子育て支援を提供したことを証明します。</t>
    <rPh sb="0" eb="2">
      <t>ジョウキ</t>
    </rPh>
    <rPh sb="6" eb="8">
      <t>ニンテイ</t>
    </rPh>
    <rPh sb="8" eb="9">
      <t>コ</t>
    </rPh>
    <rPh sb="12" eb="13">
      <t>タイ</t>
    </rPh>
    <rPh sb="15" eb="17">
      <t>トクテイ</t>
    </rPh>
    <rPh sb="17" eb="18">
      <t>コ</t>
    </rPh>
    <rPh sb="21" eb="23">
      <t>コソダ</t>
    </rPh>
    <rPh sb="24" eb="26">
      <t>シエン</t>
    </rPh>
    <rPh sb="27" eb="29">
      <t>テイキョウ</t>
    </rPh>
    <rPh sb="34" eb="36">
      <t>ショウメイ</t>
    </rPh>
    <phoneticPr fontId="3"/>
  </si>
  <si>
    <t>人</t>
    <rPh sb="0" eb="1">
      <t>ニン</t>
    </rPh>
    <phoneticPr fontId="3"/>
  </si>
  <si>
    <t>請求対象　計</t>
    <rPh sb="0" eb="2">
      <t>セイキュウ</t>
    </rPh>
    <rPh sb="2" eb="4">
      <t>タイショウ</t>
    </rPh>
    <rPh sb="5" eb="6">
      <t>ケイ</t>
    </rPh>
    <phoneticPr fontId="3"/>
  </si>
  <si>
    <t>(宛先)明石市長</t>
    <phoneticPr fontId="1"/>
  </si>
  <si>
    <t>(宛先)明石市長</t>
    <phoneticPr fontId="7"/>
  </si>
  <si>
    <t>金
融
機
関
名</t>
    <rPh sb="0" eb="1">
      <t>キン</t>
    </rPh>
    <rPh sb="2" eb="3">
      <t>ユウ</t>
    </rPh>
    <rPh sb="4" eb="5">
      <t>キ</t>
    </rPh>
    <rPh sb="6" eb="7">
      <t>セキ</t>
    </rPh>
    <rPh sb="8" eb="9">
      <t>メイ</t>
    </rPh>
    <phoneticPr fontId="3"/>
  </si>
  <si>
    <t>支
店
名</t>
    <rPh sb="0" eb="1">
      <t>シ</t>
    </rPh>
    <rPh sb="2" eb="3">
      <t>テン</t>
    </rPh>
    <rPh sb="4" eb="5">
      <t>メイ</t>
    </rPh>
    <phoneticPr fontId="3"/>
  </si>
  <si>
    <t>年度初めに記載↓</t>
    <rPh sb="0" eb="2">
      <t>ネンド</t>
    </rPh>
    <rPh sb="2" eb="3">
      <t>ハジ</t>
    </rPh>
    <rPh sb="5" eb="7">
      <t>キサイ</t>
    </rPh>
    <phoneticPr fontId="3"/>
  </si>
  <si>
    <t>制度に合わせて記載↓</t>
    <rPh sb="0" eb="2">
      <t>セイド</t>
    </rPh>
    <rPh sb="3" eb="4">
      <t>ア</t>
    </rPh>
    <rPh sb="7" eb="9">
      <t>キサイ</t>
    </rPh>
    <phoneticPr fontId="3"/>
  </si>
  <si>
    <t>□農協</t>
  </si>
  <si>
    <t>□支店</t>
  </si>
  <si>
    <t>□ 普通</t>
  </si>
  <si>
    <t>年度開始</t>
    <rPh sb="0" eb="2">
      <t>ネンド</t>
    </rPh>
    <rPh sb="2" eb="4">
      <t>カイシ</t>
    </rPh>
    <phoneticPr fontId="3"/>
  </si>
  <si>
    <t>年度終了</t>
    <rPh sb="0" eb="2">
      <t>ネンド</t>
    </rPh>
    <rPh sb="2" eb="4">
      <t>シュウリョウ</t>
    </rPh>
    <phoneticPr fontId="3"/>
  </si>
  <si>
    <t>園の種類</t>
    <rPh sb="0" eb="1">
      <t>エン</t>
    </rPh>
    <rPh sb="2" eb="4">
      <t>シュルイ</t>
    </rPh>
    <phoneticPr fontId="3"/>
  </si>
  <si>
    <t>国立</t>
    <rPh sb="0" eb="1">
      <t>クニ</t>
    </rPh>
    <rPh sb="1" eb="2">
      <t>リツ</t>
    </rPh>
    <phoneticPr fontId="3"/>
  </si>
  <si>
    <t>私立</t>
    <rPh sb="0" eb="2">
      <t>シリツ</t>
    </rPh>
    <phoneticPr fontId="3"/>
  </si>
  <si>
    <t>特別支援</t>
    <rPh sb="0" eb="2">
      <t>トクベツ</t>
    </rPh>
    <rPh sb="2" eb="4">
      <t>シエン</t>
    </rPh>
    <phoneticPr fontId="3"/>
  </si>
  <si>
    <t>上限</t>
    <rPh sb="0" eb="2">
      <t>ジョウゲン</t>
    </rPh>
    <phoneticPr fontId="3"/>
  </si>
  <si>
    <t>月額</t>
  </si>
  <si>
    <t>利用料</t>
    <rPh sb="0" eb="3">
      <t>リヨウリョウ</t>
    </rPh>
    <phoneticPr fontId="3"/>
  </si>
  <si>
    <t>入園日</t>
    <rPh sb="0" eb="2">
      <t>ニュウエン</t>
    </rPh>
    <rPh sb="2" eb="3">
      <t>ビ</t>
    </rPh>
    <phoneticPr fontId="3"/>
  </si>
  <si>
    <t>入園料</t>
    <rPh sb="0" eb="3">
      <t>ニュウエンリョウ</t>
    </rPh>
    <phoneticPr fontId="3"/>
  </si>
  <si>
    <t>か月</t>
  </si>
  <si>
    <t>か月</t>
    <rPh sb="1" eb="2">
      <t>ゲツ</t>
    </rPh>
    <phoneticPr fontId="3"/>
  </si>
  <si>
    <t>途中退園日</t>
    <rPh sb="0" eb="2">
      <t>トチュウ</t>
    </rPh>
    <rPh sb="2" eb="4">
      <t>タイエン</t>
    </rPh>
    <rPh sb="4" eb="5">
      <t>ビ</t>
    </rPh>
    <phoneticPr fontId="3"/>
  </si>
  <si>
    <t>入園料の月額換算額</t>
    <rPh sb="0" eb="3">
      <t>ニュウエンリョウ</t>
    </rPh>
    <rPh sb="4" eb="6">
      <t>ゲツガク</t>
    </rPh>
    <rPh sb="6" eb="8">
      <t>カンサン</t>
    </rPh>
    <rPh sb="8" eb="9">
      <t>ガク</t>
    </rPh>
    <phoneticPr fontId="3"/>
  </si>
  <si>
    <t>利用料合計</t>
    <rPh sb="0" eb="3">
      <t>リヨウリョウ</t>
    </rPh>
    <rPh sb="3" eb="5">
      <t>ゴウケイ</t>
    </rPh>
    <phoneticPr fontId="3"/>
  </si>
  <si>
    <t>請求額</t>
    <rPh sb="0" eb="2">
      <t>セイキュウ</t>
    </rPh>
    <rPh sb="2" eb="3">
      <t>ガク</t>
    </rPh>
    <phoneticPr fontId="3"/>
  </si>
  <si>
    <t>請求する年月分</t>
    <rPh sb="0" eb="2">
      <t>セイキュウ</t>
    </rPh>
    <rPh sb="4" eb="5">
      <t>ネン</t>
    </rPh>
    <rPh sb="5" eb="6">
      <t>ゲツ</t>
    </rPh>
    <rPh sb="6" eb="7">
      <t>ブン</t>
    </rPh>
    <phoneticPr fontId="8"/>
  </si>
  <si>
    <r>
      <t xml:space="preserve">設定料金 </t>
    </r>
    <r>
      <rPr>
        <b/>
        <sz val="10"/>
        <color rgb="FFFF0000"/>
        <rFont val="ＭＳ 明朝"/>
        <family val="1"/>
        <charset val="128"/>
      </rPr>
      <t>※１</t>
    </r>
    <rPh sb="0" eb="2">
      <t>セッテイ</t>
    </rPh>
    <rPh sb="2" eb="4">
      <t>リョウキン</t>
    </rPh>
    <phoneticPr fontId="3"/>
  </si>
  <si>
    <t>※１</t>
    <phoneticPr fontId="8"/>
  </si>
  <si>
    <t>利用料の設定が月単位を超える（四半期、前期・後期など）場合は、当該利用料を当該期間の月数で除して月額相当分を算出し「月額」を選択の上、算出した月額相当分（10円未満切捨）を入力してください</t>
    <phoneticPr fontId="3"/>
  </si>
  <si>
    <t>料金体系</t>
    <rPh sb="0" eb="2">
      <t>リョウキン</t>
    </rPh>
    <rPh sb="2" eb="4">
      <t>タイケイ</t>
    </rPh>
    <phoneticPr fontId="3"/>
  </si>
  <si>
    <t>※２</t>
    <phoneticPr fontId="3"/>
  </si>
  <si>
    <t>月の途中で利用開始する場合は「月額上限額×入所日以降の平日開所日数÷その月の平日開所日数」、
月の途中で利用終了する場合は「月額上限額×退所日までの平日開所日数÷その月の平日開所日数」となります</t>
    <rPh sb="47" eb="48">
      <t>ツキ</t>
    </rPh>
    <rPh sb="49" eb="51">
      <t>トチュウ</t>
    </rPh>
    <rPh sb="52" eb="54">
      <t>リヨウ</t>
    </rPh>
    <rPh sb="54" eb="56">
      <t>シュウリョウ</t>
    </rPh>
    <rPh sb="58" eb="60">
      <t>バアイ</t>
    </rPh>
    <rPh sb="62" eb="64">
      <t>ゲツガク</t>
    </rPh>
    <rPh sb="64" eb="66">
      <t>ジョウゲン</t>
    </rPh>
    <rPh sb="66" eb="67">
      <t>ガク</t>
    </rPh>
    <rPh sb="68" eb="70">
      <t>タイショ</t>
    </rPh>
    <rPh sb="70" eb="71">
      <t>ビ</t>
    </rPh>
    <rPh sb="74" eb="76">
      <t>ヘイジツ</t>
    </rPh>
    <rPh sb="76" eb="78">
      <t>カイショ</t>
    </rPh>
    <rPh sb="78" eb="80">
      <t>ニッスウ</t>
    </rPh>
    <rPh sb="83" eb="84">
      <t>ツキ</t>
    </rPh>
    <rPh sb="85" eb="87">
      <t>ヘイジツ</t>
    </rPh>
    <rPh sb="87" eb="89">
      <t>カイショ</t>
    </rPh>
    <rPh sb="89" eb="91">
      <t>ニッスウ</t>
    </rPh>
    <phoneticPr fontId="3"/>
  </si>
  <si>
    <r>
      <t xml:space="preserve">月額利用料
(保育料) </t>
    </r>
    <r>
      <rPr>
        <b/>
        <sz val="10"/>
        <color rgb="FFFF0000"/>
        <rFont val="ＭＳ 明朝"/>
        <family val="1"/>
        <charset val="128"/>
      </rPr>
      <t>※１</t>
    </r>
    <rPh sb="0" eb="2">
      <t>ゲツガク</t>
    </rPh>
    <rPh sb="2" eb="5">
      <t>リヨウリョウ</t>
    </rPh>
    <rPh sb="7" eb="9">
      <t>ホイク</t>
    </rPh>
    <rPh sb="9" eb="10">
      <t>リョウ</t>
    </rPh>
    <phoneticPr fontId="3"/>
  </si>
  <si>
    <r>
      <t>在籍月数</t>
    </r>
    <r>
      <rPr>
        <b/>
        <sz val="10"/>
        <color rgb="FFFF0000"/>
        <rFont val="ＭＳ 明朝"/>
        <family val="1"/>
        <charset val="128"/>
      </rPr>
      <t>※２</t>
    </r>
    <rPh sb="0" eb="2">
      <t>ザイセキ</t>
    </rPh>
    <rPh sb="2" eb="3">
      <t>ツキ</t>
    </rPh>
    <rPh sb="3" eb="4">
      <t>スウ</t>
    </rPh>
    <phoneticPr fontId="3"/>
  </si>
  <si>
    <r>
      <t xml:space="preserve">月額上限額
</t>
    </r>
    <r>
      <rPr>
        <b/>
        <sz val="10"/>
        <color rgb="FFFF0000"/>
        <rFont val="ＭＳ 明朝"/>
        <family val="1"/>
        <charset val="128"/>
      </rPr>
      <t>※３</t>
    </r>
    <rPh sb="0" eb="2">
      <t>ゲツガク</t>
    </rPh>
    <rPh sb="2" eb="4">
      <t>ジョウゲン</t>
    </rPh>
    <rPh sb="4" eb="5">
      <t>ガク</t>
    </rPh>
    <phoneticPr fontId="3"/>
  </si>
  <si>
    <t>※３</t>
    <phoneticPr fontId="3"/>
  </si>
  <si>
    <t>途中入退園の場合は、12か月ではなく当該年度の在籍月数を入力してください</t>
    <rPh sb="0" eb="2">
      <t>トチュウ</t>
    </rPh>
    <rPh sb="2" eb="4">
      <t>ニュウタイ</t>
    </rPh>
    <rPh sb="4" eb="5">
      <t>エン</t>
    </rPh>
    <rPh sb="6" eb="8">
      <t>バアイ</t>
    </rPh>
    <rPh sb="13" eb="14">
      <t>ゲツ</t>
    </rPh>
    <rPh sb="18" eb="20">
      <t>トウガイ</t>
    </rPh>
    <rPh sb="20" eb="22">
      <t>ネンド</t>
    </rPh>
    <rPh sb="23" eb="25">
      <t>ザイセキ</t>
    </rPh>
    <rPh sb="25" eb="27">
      <t>ゲッスウ</t>
    </rPh>
    <rPh sb="28" eb="30">
      <t>ニュウリョク</t>
    </rPh>
    <phoneticPr fontId="3"/>
  </si>
  <si>
    <t>私立幼稚園(新制度移行園除く)、国立大学附属幼稚園、特別支援学校幼稚部が</t>
    <rPh sb="0" eb="2">
      <t>シリツ</t>
    </rPh>
    <rPh sb="2" eb="5">
      <t>ヨウチエン</t>
    </rPh>
    <rPh sb="6" eb="9">
      <t>シンセイド</t>
    </rPh>
    <rPh sb="9" eb="11">
      <t>イコウ</t>
    </rPh>
    <rPh sb="11" eb="12">
      <t>エン</t>
    </rPh>
    <rPh sb="12" eb="13">
      <t>ノゾ</t>
    </rPh>
    <rPh sb="16" eb="18">
      <t>コクリツ</t>
    </rPh>
    <rPh sb="18" eb="20">
      <t>ダイガク</t>
    </rPh>
    <rPh sb="20" eb="22">
      <t>フゾク</t>
    </rPh>
    <rPh sb="22" eb="25">
      <t>ヨウチエン</t>
    </rPh>
    <rPh sb="26" eb="28">
      <t>トクベツ</t>
    </rPh>
    <rPh sb="28" eb="30">
      <t>シエン</t>
    </rPh>
    <rPh sb="30" eb="32">
      <t>ガッコウ</t>
    </rPh>
    <rPh sb="32" eb="35">
      <t>ヨウチブ</t>
    </rPh>
    <rPh sb="34" eb="35">
      <t>ブ</t>
    </rPh>
    <phoneticPr fontId="1"/>
  </si>
  <si>
    <t>施設等利用給付認定保護者に代わって施設等利用費を代理受領する場合</t>
    <rPh sb="17" eb="19">
      <t>シセツ</t>
    </rPh>
    <rPh sb="19" eb="20">
      <t>トウ</t>
    </rPh>
    <rPh sb="20" eb="22">
      <t>リヨウ</t>
    </rPh>
    <rPh sb="22" eb="23">
      <t>ヒ</t>
    </rPh>
    <rPh sb="24" eb="26">
      <t>ダイリ</t>
    </rPh>
    <rPh sb="26" eb="28">
      <t>ジュリョウ</t>
    </rPh>
    <rPh sb="30" eb="32">
      <t>バアイ</t>
    </rPh>
    <phoneticPr fontId="1"/>
  </si>
  <si>
    <t>団体所在地</t>
    <rPh sb="0" eb="2">
      <t>ダンタイ</t>
    </rPh>
    <rPh sb="2" eb="5">
      <t>ショザイチ</t>
    </rPh>
    <phoneticPr fontId="2"/>
  </si>
  <si>
    <t>←請求日を入力してください</t>
    <rPh sb="1" eb="3">
      <t>セイキュウ</t>
    </rPh>
    <rPh sb="3" eb="4">
      <t>ビ</t>
    </rPh>
    <rPh sb="5" eb="7">
      <t>ニュウリョク</t>
    </rPh>
    <phoneticPr fontId="3"/>
  </si>
  <si>
    <t>←毎月10日頃までに前月分をご提出ください
　（例：4月分は5月10日までに提出）</t>
    <rPh sb="1" eb="3">
      <t>マイツキ</t>
    </rPh>
    <rPh sb="5" eb="6">
      <t>ニチ</t>
    </rPh>
    <rPh sb="6" eb="7">
      <t>ゴロ</t>
    </rPh>
    <rPh sb="10" eb="13">
      <t>ゼンゲツブン</t>
    </rPh>
    <rPh sb="15" eb="17">
      <t>テイシュツ</t>
    </rPh>
    <phoneticPr fontId="3"/>
  </si>
  <si>
    <r>
      <t xml:space="preserve">提　出　先
明石市こども育成室　利用担当
</t>
    </r>
    <r>
      <rPr>
        <b/>
        <u/>
        <sz val="10"/>
        <color rgb="FF0000FF"/>
        <rFont val="ＭＳ 明朝"/>
        <family val="1"/>
        <charset val="128"/>
      </rPr>
      <t>koriyou2@city.akashi.lg.jp</t>
    </r>
    <rPh sb="0" eb="1">
      <t>テイ</t>
    </rPh>
    <rPh sb="2" eb="3">
      <t>デ</t>
    </rPh>
    <rPh sb="4" eb="5">
      <t>サキ</t>
    </rPh>
    <rPh sb="6" eb="9">
      <t>アカシシ</t>
    </rPh>
    <rPh sb="12" eb="14">
      <t>イクセイ</t>
    </rPh>
    <rPh sb="14" eb="15">
      <t>シツ</t>
    </rPh>
    <rPh sb="16" eb="18">
      <t>リヨウ</t>
    </rPh>
    <rPh sb="18" eb="20">
      <t>タントウ</t>
    </rPh>
    <phoneticPr fontId="3"/>
  </si>
  <si>
    <t>令和６年度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</si>
</sst>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Red]\▲#,##0"/>
    <numFmt numFmtId="177" formatCode="[DBNum3]0_ "/>
    <numFmt numFmtId="178" formatCode="[DBNum3]&quot;令和&quot;0_ "/>
    <numFmt numFmtId="179" formatCode="[DBNum3]#,##0;[Red][DBNum3]\▲#,##0"/>
    <numFmt numFmtId="180" formatCode="yyyy&quot;年&quot;m&quot;月&quot;d&quot;日&quot;;@"/>
    <numFmt numFmtId="181" formatCode="#,##0&quot;円&quot;;[Red]\▲#,##0&quot;円&quot;"/>
    <numFmt numFmtId="182" formatCode="yyyy/m/d;@"/>
    <numFmt numFmtId="183" formatCode="[DBNum3]0&quot;歳&quot;"/>
    <numFmt numFmtId="184" formatCode="[DBNum3]0"/>
    <numFmt numFmtId="185" formatCode="[DBNum3]yyyy&quot;年&quot;m&quot;月&quot;d&quot;日&quot;;@"/>
    <numFmt numFmtId="186" formatCode="[DBNum3]0&quot;枚目/&quot;;[DBNum3]&quot;▲&quot;0&quot;枚目/&quot;;[DBNum3]&quot;枚目/&quot;"/>
    <numFmt numFmtId="187" formatCode="[DBNum3]0&quot;枚のうち&quot;;[DBNum3]&quot;▲&quot;0&quot;枚のうち&quot;;[DBNum3]&quot;　　枚のうち&quot;"/>
    <numFmt numFmtId="188" formatCode="[DBNum3]&quot;（令和&quot;0&quot;年）&quot;_ "/>
    <numFmt numFmtId="189" formatCode="[DBNum3]0&quot;年&quot;_ "/>
    <numFmt numFmtId="190" formatCode="[DBNum3]0&quot;月分&quot;_ "/>
    <numFmt numFmtId="191" formatCode="ge/m/d;@"/>
  </numFmts>
  <fonts count="34">
    <font>
      <sz val="10"/>
      <color theme="1"/>
      <name val="ＭＳ Ｐゴシック"/>
      <family val="2"/>
      <charset val="128"/>
    </font>
    <font>
      <sz val="18"/>
      <color theme="3"/>
      <name val="游ゴシック Light"/>
      <family val="2"/>
      <charset val="128"/>
      <scheme val="major"/>
    </font>
    <font>
      <sz val="10"/>
      <color rgb="FFFA7D00"/>
      <name val="ＭＳ Ｐゴシック"/>
      <family val="2"/>
      <charset val="128"/>
    </font>
    <font>
      <sz val="6"/>
      <name val="ＭＳ Ｐゴシック"/>
      <family val="2"/>
      <charset val="128"/>
    </font>
    <font>
      <sz val="10"/>
      <color theme="1"/>
      <name val="ＭＳ 明朝"/>
      <family val="1"/>
      <charset val="128"/>
    </font>
    <font>
      <sz val="6"/>
      <name val="游ゴシック"/>
      <family val="3"/>
      <charset val="128"/>
    </font>
    <font>
      <sz val="12"/>
      <color theme="1"/>
      <name val="ＭＳ 明朝"/>
      <family val="1"/>
      <charset val="128"/>
    </font>
    <font>
      <sz val="6"/>
      <name val="游ゴシック"/>
      <family val="3"/>
      <charset val="128"/>
      <scheme val="minor"/>
    </font>
    <font>
      <sz val="6"/>
      <name val="ＭＳ Ｐゴシック"/>
      <family val="3"/>
      <charset val="128"/>
    </font>
    <font>
      <sz val="10"/>
      <color theme="1"/>
      <name val="ＭＳ ゴシック"/>
      <family val="3"/>
      <charset val="128"/>
    </font>
    <font>
      <sz val="10"/>
      <color theme="1"/>
      <name val="ＭＳ Ｐ明朝"/>
      <family val="1"/>
      <charset val="128"/>
    </font>
    <font>
      <sz val="8"/>
      <color theme="1"/>
      <name val="ＭＳ Ｐ明朝"/>
      <family val="1"/>
      <charset val="128"/>
    </font>
    <font>
      <u/>
      <sz val="10"/>
      <color theme="1"/>
      <name val="ＭＳ 明朝"/>
      <family val="1"/>
      <charset val="128"/>
    </font>
    <font>
      <b/>
      <sz val="14"/>
      <color theme="1"/>
      <name val="ＭＳ 明朝"/>
      <family val="1"/>
      <charset val="128"/>
    </font>
    <font>
      <sz val="10"/>
      <color rgb="FFFF0000"/>
      <name val="ＭＳ 明朝"/>
      <family val="1"/>
      <charset val="128"/>
    </font>
    <font>
      <b/>
      <sz val="10"/>
      <color rgb="FFFF0000"/>
      <name val="ＭＳ 明朝"/>
      <family val="1"/>
      <charset val="128"/>
    </font>
    <font>
      <b/>
      <sz val="10"/>
      <color theme="1"/>
      <name val="ＭＳ 明朝"/>
      <family val="1"/>
      <charset val="128"/>
    </font>
    <font>
      <b/>
      <sz val="10"/>
      <color rgb="FFFF0000"/>
      <name val="ＭＳ ゴシック"/>
      <family val="3"/>
      <charset val="128"/>
    </font>
    <font>
      <sz val="11"/>
      <color theme="1"/>
      <name val="游ゴシック"/>
      <family val="2"/>
      <scheme val="minor"/>
    </font>
    <font>
      <sz val="10"/>
      <name val="ＭＳ 明朝"/>
      <family val="1"/>
      <charset val="128"/>
    </font>
    <font>
      <sz val="11"/>
      <name val="ＭＳ Ｐゴシック"/>
      <family val="3"/>
      <charset val="128"/>
    </font>
    <font>
      <sz val="9"/>
      <color theme="1"/>
      <name val="ＭＳ Ｐゴシック"/>
      <family val="3"/>
      <charset val="128"/>
    </font>
    <font>
      <sz val="12"/>
      <color theme="1"/>
      <name val="ＭＳ ゴシック"/>
      <family val="3"/>
      <charset val="128"/>
    </font>
    <font>
      <sz val="12"/>
      <name val="ＭＳ 明朝"/>
      <family val="1"/>
      <charset val="128"/>
    </font>
    <font>
      <sz val="12"/>
      <color theme="1"/>
      <name val="ＭＳ Ｐ明朝"/>
      <family val="1"/>
      <charset val="128"/>
    </font>
    <font>
      <sz val="9.5"/>
      <color theme="1"/>
      <name val="ＭＳ Ｐ明朝"/>
      <family val="1"/>
      <charset val="128"/>
    </font>
    <font>
      <b/>
      <sz val="12"/>
      <name val="ＭＳ ゴシック"/>
      <family val="3"/>
      <charset val="128"/>
    </font>
    <font>
      <b/>
      <sz val="9"/>
      <color rgb="FFFF0000"/>
      <name val="Meiryo UI"/>
      <family val="3"/>
      <charset val="128"/>
    </font>
    <font>
      <b/>
      <sz val="10"/>
      <color theme="1"/>
      <name val="ＭＳ ゴシック"/>
      <family val="3"/>
      <charset val="128"/>
    </font>
    <font>
      <sz val="10"/>
      <color theme="1"/>
      <name val="UD デジタル 教科書体 NP-B"/>
      <family val="1"/>
      <charset val="128"/>
    </font>
    <font>
      <sz val="10"/>
      <name val="ＭＳ Ｐ明朝"/>
      <family val="1"/>
      <charset val="128"/>
    </font>
    <font>
      <b/>
      <sz val="12"/>
      <color theme="1"/>
      <name val="ＭＳ ゴシック"/>
      <family val="3"/>
      <charset val="128"/>
    </font>
    <font>
      <sz val="10"/>
      <color rgb="FFFF0000"/>
      <name val="ＭＳ ゴシック"/>
      <family val="3"/>
      <charset val="128"/>
    </font>
    <font>
      <b/>
      <u/>
      <sz val="10"/>
      <color rgb="FF0000FF"/>
      <name val="ＭＳ 明朝"/>
      <family val="1"/>
      <charset val="128"/>
    </font>
  </fonts>
  <fills count="4">
    <fill>
      <patternFill patternType="none"/>
    </fill>
    <fill>
      <patternFill patternType="gray125"/>
    </fill>
    <fill>
      <patternFill patternType="solid">
        <fgColor theme="2"/>
        <bgColor indexed="64"/>
      </patternFill>
    </fill>
    <fill>
      <patternFill patternType="solid">
        <fgColor rgb="FFDDDDDD"/>
        <bgColor indexed="64"/>
      </patternFill>
    </fill>
  </fills>
  <borders count="73">
    <border>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medium">
        <color indexed="64"/>
      </right>
      <top style="thin">
        <color theme="0" tint="-0.499984740745262"/>
      </top>
      <bottom style="hair">
        <color theme="0" tint="-0.499984740745262"/>
      </bottom>
      <diagonal/>
    </border>
    <border>
      <left style="thin">
        <color theme="0" tint="-0.499984740745262"/>
      </left>
      <right style="medium">
        <color indexed="64"/>
      </right>
      <top style="hair">
        <color theme="0" tint="-0.499984740745262"/>
      </top>
      <bottom style="hair">
        <color theme="0" tint="-0.499984740745262"/>
      </bottom>
      <diagonal/>
    </border>
    <border>
      <left style="thin">
        <color theme="0" tint="-0.499984740745262"/>
      </left>
      <right style="medium">
        <color indexed="64"/>
      </right>
      <top style="hair">
        <color theme="0" tint="-0.499984740745262"/>
      </top>
      <bottom style="thin">
        <color theme="0" tint="-0.499984740745262"/>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18" fillId="0" borderId="0"/>
    <xf numFmtId="0" fontId="20" fillId="0" borderId="0"/>
  </cellStyleXfs>
  <cellXfs count="305">
    <xf numFmtId="0" fontId="0" fillId="0" borderId="0" xfId="0">
      <alignment vertic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0" xfId="0" applyNumberFormat="1" applyFont="1" applyAlignment="1" applyProtection="1">
      <alignment horizontal="left" vertical="center"/>
    </xf>
    <xf numFmtId="0" fontId="9" fillId="0" borderId="0" xfId="0" applyFont="1" applyAlignment="1" applyProtection="1">
      <alignment horizontal="left" vertical="center"/>
    </xf>
    <xf numFmtId="0" fontId="4" fillId="0" borderId="0" xfId="0" applyFont="1" applyBorder="1" applyAlignment="1" applyProtection="1">
      <alignment vertical="center"/>
    </xf>
    <xf numFmtId="0" fontId="12" fillId="0" borderId="0" xfId="0" applyFont="1" applyAlignment="1" applyProtection="1">
      <alignment horizontal="left" vertical="center"/>
    </xf>
    <xf numFmtId="0" fontId="21" fillId="0" borderId="0" xfId="0" applyFont="1" applyAlignment="1" applyProtection="1">
      <alignment horizontal="center" vertical="center" shrinkToFit="1"/>
    </xf>
    <xf numFmtId="0" fontId="21" fillId="0" borderId="0" xfId="0" applyFont="1" applyFill="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6" fillId="0" borderId="0" xfId="1" applyFont="1" applyAlignment="1" applyProtection="1">
      <alignment vertical="center"/>
    </xf>
    <xf numFmtId="0" fontId="4" fillId="0" borderId="0" xfId="1" applyFont="1" applyAlignment="1" applyProtection="1">
      <alignment vertical="center"/>
    </xf>
    <xf numFmtId="0" fontId="21" fillId="0" borderId="50" xfId="0" applyFont="1" applyBorder="1" applyAlignment="1" applyProtection="1">
      <alignment horizontal="center" vertical="center" shrinkToFit="1"/>
    </xf>
    <xf numFmtId="0" fontId="21" fillId="0" borderId="51" xfId="0" applyFont="1" applyBorder="1" applyAlignment="1" applyProtection="1">
      <alignment horizontal="centerContinuous" vertical="center" shrinkToFit="1"/>
    </xf>
    <xf numFmtId="0" fontId="4" fillId="0" borderId="13" xfId="1" applyFont="1" applyBorder="1" applyAlignment="1" applyProtection="1">
      <alignment horizontal="center" vertical="center" shrinkToFit="1"/>
    </xf>
    <xf numFmtId="0" fontId="4" fillId="0" borderId="0" xfId="1" applyFont="1" applyFill="1" applyBorder="1" applyAlignment="1" applyProtection="1">
      <alignment vertical="center" wrapText="1"/>
    </xf>
    <xf numFmtId="0" fontId="4" fillId="0" borderId="0" xfId="0" applyFont="1" applyBorder="1" applyAlignment="1" applyProtection="1">
      <alignment vertical="center" shrinkToFit="1"/>
    </xf>
    <xf numFmtId="0" fontId="19" fillId="0" borderId="0" xfId="1" applyFont="1" applyAlignment="1" applyProtection="1">
      <alignment horizontal="left" vertical="center" indent="1"/>
    </xf>
    <xf numFmtId="0" fontId="4" fillId="3" borderId="53" xfId="1" applyFont="1" applyFill="1" applyBorder="1" applyAlignment="1" applyProtection="1">
      <alignment horizontal="center" vertical="center" shrinkToFit="1"/>
    </xf>
    <xf numFmtId="0" fontId="4" fillId="0" borderId="0" xfId="1" applyFont="1" applyBorder="1" applyAlignment="1" applyProtection="1">
      <alignment vertical="center"/>
    </xf>
    <xf numFmtId="0" fontId="4" fillId="0" borderId="54" xfId="1" applyFont="1" applyBorder="1" applyAlignment="1" applyProtection="1">
      <alignment horizontal="center" vertical="center" shrinkToFit="1"/>
    </xf>
    <xf numFmtId="183" fontId="4" fillId="0" borderId="55" xfId="1" applyNumberFormat="1" applyFont="1" applyBorder="1" applyAlignment="1" applyProtection="1">
      <alignment horizontal="center" vertical="center" shrinkToFit="1"/>
    </xf>
    <xf numFmtId="0" fontId="4" fillId="0" borderId="32" xfId="1" applyNumberFormat="1" applyFont="1" applyBorder="1" applyAlignment="1" applyProtection="1">
      <alignment vertical="center" shrinkToFit="1"/>
    </xf>
    <xf numFmtId="176" fontId="4" fillId="0" borderId="54" xfId="0" applyNumberFormat="1" applyFont="1" applyBorder="1" applyAlignment="1" applyProtection="1">
      <alignment vertical="center" shrinkToFit="1"/>
    </xf>
    <xf numFmtId="0" fontId="24" fillId="0" borderId="0" xfId="1" applyFont="1" applyFill="1" applyBorder="1" applyAlignment="1" applyProtection="1">
      <alignment vertical="center"/>
    </xf>
    <xf numFmtId="0" fontId="24" fillId="0" borderId="0" xfId="1" applyFont="1" applyFill="1" applyBorder="1" applyAlignment="1" applyProtection="1">
      <alignment horizontal="left" vertical="center" indent="1"/>
    </xf>
    <xf numFmtId="0" fontId="4" fillId="0" borderId="44" xfId="1" applyFont="1" applyBorder="1" applyAlignment="1" applyProtection="1">
      <alignment horizontal="left" vertical="center" wrapText="1"/>
      <protection locked="0"/>
    </xf>
    <xf numFmtId="0" fontId="4" fillId="0" borderId="32" xfId="1" applyFont="1" applyBorder="1" applyAlignment="1" applyProtection="1">
      <alignment horizontal="left" vertical="center" wrapText="1"/>
      <protection locked="0"/>
    </xf>
    <xf numFmtId="176" fontId="4" fillId="0" borderId="31" xfId="0" applyNumberFormat="1" applyFont="1" applyBorder="1" applyAlignment="1" applyProtection="1">
      <alignment vertical="center" shrinkToFit="1"/>
      <protection locked="0"/>
    </xf>
    <xf numFmtId="0" fontId="4" fillId="0" borderId="47" xfId="1" applyFont="1" applyBorder="1" applyAlignment="1" applyProtection="1">
      <alignment horizontal="center" vertical="center" shrinkToFit="1"/>
    </xf>
    <xf numFmtId="0" fontId="4" fillId="0" borderId="43" xfId="1" applyFont="1" applyBorder="1" applyAlignment="1" applyProtection="1">
      <alignment horizontal="left" vertical="center" wrapText="1"/>
      <protection locked="0"/>
    </xf>
    <xf numFmtId="0" fontId="4" fillId="0" borderId="20" xfId="1" applyFont="1" applyBorder="1" applyAlignment="1" applyProtection="1">
      <alignment horizontal="left" vertical="center" wrapText="1"/>
      <protection locked="0"/>
    </xf>
    <xf numFmtId="183" fontId="4" fillId="0" borderId="49" xfId="1" applyNumberFormat="1" applyFont="1" applyBorder="1" applyAlignment="1" applyProtection="1">
      <alignment horizontal="center" vertical="center" shrinkToFit="1"/>
    </xf>
    <xf numFmtId="0" fontId="4" fillId="0" borderId="20" xfId="1" applyNumberFormat="1" applyFont="1" applyBorder="1" applyAlignment="1" applyProtection="1">
      <alignment vertical="center" shrinkToFit="1"/>
    </xf>
    <xf numFmtId="176" fontId="4" fillId="0" borderId="18" xfId="0" applyNumberFormat="1" applyFont="1" applyBorder="1" applyAlignment="1" applyProtection="1">
      <alignment vertical="center" shrinkToFit="1"/>
      <protection locked="0"/>
    </xf>
    <xf numFmtId="176" fontId="4" fillId="0" borderId="47" xfId="0" applyNumberFormat="1" applyFont="1" applyBorder="1" applyAlignment="1" applyProtection="1">
      <alignment vertical="center" shrinkToFit="1"/>
    </xf>
    <xf numFmtId="0" fontId="4" fillId="0" borderId="56" xfId="1" applyFont="1" applyBorder="1" applyAlignment="1" applyProtection="1">
      <alignment horizontal="left" vertical="center" wrapText="1"/>
      <protection locked="0"/>
    </xf>
    <xf numFmtId="0" fontId="4" fillId="0" borderId="8" xfId="1" applyFont="1" applyBorder="1" applyAlignment="1" applyProtection="1">
      <alignment horizontal="left" vertical="center" wrapText="1"/>
      <protection locked="0"/>
    </xf>
    <xf numFmtId="0" fontId="4" fillId="0" borderId="8" xfId="1" applyNumberFormat="1" applyFont="1" applyBorder="1" applyAlignment="1" applyProtection="1">
      <alignment vertical="center" shrinkToFit="1"/>
    </xf>
    <xf numFmtId="176" fontId="4" fillId="0" borderId="9" xfId="0" applyNumberFormat="1" applyFont="1" applyBorder="1" applyAlignment="1" applyProtection="1">
      <alignment vertical="center" shrinkToFit="1"/>
      <protection locked="0"/>
    </xf>
    <xf numFmtId="176" fontId="4" fillId="0" borderId="13" xfId="0" applyNumberFormat="1" applyFont="1" applyBorder="1" applyAlignment="1" applyProtection="1">
      <alignment vertical="center" shrinkToFit="1"/>
    </xf>
    <xf numFmtId="0" fontId="22" fillId="0" borderId="0" xfId="0" applyFont="1">
      <alignment vertical="center"/>
    </xf>
    <xf numFmtId="0" fontId="22" fillId="0" borderId="0" xfId="0" applyFont="1" applyBorder="1" applyAlignment="1" applyProtection="1">
      <alignment horizontal="right" vertical="center" shrinkToFit="1"/>
    </xf>
    <xf numFmtId="0" fontId="4" fillId="2" borderId="34" xfId="1" applyFont="1" applyFill="1" applyBorder="1" applyAlignment="1" applyProtection="1">
      <alignment horizontal="center" vertical="center" shrinkToFit="1"/>
    </xf>
    <xf numFmtId="183" fontId="4" fillId="2" borderId="22" xfId="1" applyNumberFormat="1" applyFont="1" applyFill="1" applyBorder="1" applyAlignment="1" applyProtection="1">
      <alignment horizontal="center" vertical="center" shrinkToFit="1"/>
    </xf>
    <xf numFmtId="0" fontId="4" fillId="2" borderId="38" xfId="1" applyNumberFormat="1" applyFont="1" applyFill="1" applyBorder="1" applyAlignment="1" applyProtection="1">
      <alignment vertical="center" shrinkToFit="1"/>
    </xf>
    <xf numFmtId="176" fontId="4" fillId="2" borderId="34" xfId="0" applyNumberFormat="1" applyFont="1" applyFill="1" applyBorder="1" applyAlignment="1" applyProtection="1">
      <alignment vertical="center" shrinkToFit="1"/>
    </xf>
    <xf numFmtId="183" fontId="4" fillId="0" borderId="45" xfId="1" applyNumberFormat="1" applyFont="1" applyBorder="1" applyAlignment="1" applyProtection="1">
      <alignment horizontal="center" vertical="center" shrinkToFit="1"/>
    </xf>
    <xf numFmtId="182" fontId="21" fillId="0" borderId="58" xfId="0" applyNumberFormat="1" applyFont="1" applyBorder="1" applyAlignment="1" applyProtection="1">
      <alignment horizontal="center" vertical="center" shrinkToFit="1"/>
    </xf>
    <xf numFmtId="0" fontId="27" fillId="0" borderId="57" xfId="0" applyFont="1" applyFill="1" applyBorder="1" applyAlignment="1" applyProtection="1">
      <alignment horizontal="center" vertical="center" shrinkToFit="1"/>
      <protection locked="0"/>
    </xf>
    <xf numFmtId="181" fontId="27" fillId="0" borderId="57" xfId="0" applyNumberFormat="1" applyFont="1" applyFill="1" applyBorder="1" applyAlignment="1" applyProtection="1">
      <alignment horizontal="center" vertical="center" shrinkToFit="1"/>
      <protection locked="0"/>
    </xf>
    <xf numFmtId="0" fontId="29" fillId="2" borderId="37" xfId="1" applyFont="1" applyFill="1" applyBorder="1" applyAlignment="1" applyProtection="1">
      <alignment horizontal="left" vertical="center" wrapText="1"/>
    </xf>
    <xf numFmtId="0" fontId="29" fillId="2" borderId="38" xfId="1" applyFont="1" applyFill="1" applyBorder="1" applyAlignment="1" applyProtection="1">
      <alignment horizontal="left" vertical="center" wrapText="1"/>
    </xf>
    <xf numFmtId="176" fontId="29" fillId="2" borderId="46" xfId="0" applyNumberFormat="1" applyFont="1" applyFill="1" applyBorder="1" applyAlignment="1" applyProtection="1">
      <alignment vertical="center" shrinkToFit="1"/>
    </xf>
    <xf numFmtId="0" fontId="4" fillId="0" borderId="5" xfId="0" applyFont="1" applyBorder="1" applyAlignment="1" applyProtection="1">
      <alignment horizontal="left" vertical="center" shrinkToFit="1"/>
    </xf>
    <xf numFmtId="0" fontId="4" fillId="3" borderId="12" xfId="1" applyFont="1" applyFill="1" applyBorder="1" applyAlignment="1" applyProtection="1">
      <alignment horizontal="center" vertical="center" shrinkToFit="1"/>
    </xf>
    <xf numFmtId="0" fontId="4" fillId="2" borderId="36" xfId="0" applyFont="1" applyFill="1" applyBorder="1" applyAlignment="1" applyProtection="1">
      <alignment horizontal="left" vertical="center" shrinkToFit="1"/>
    </xf>
    <xf numFmtId="0" fontId="4" fillId="3" borderId="11" xfId="1" applyFont="1" applyFill="1" applyBorder="1" applyAlignment="1" applyProtection="1">
      <alignment horizontal="center" vertical="center" shrinkToFit="1"/>
    </xf>
    <xf numFmtId="0" fontId="4" fillId="0" borderId="33" xfId="0" applyFont="1" applyBorder="1" applyAlignment="1" applyProtection="1">
      <alignment horizontal="left" vertical="center" shrinkToFit="1"/>
    </xf>
    <xf numFmtId="0" fontId="4" fillId="0" borderId="21" xfId="0" applyFont="1" applyBorder="1" applyAlignment="1" applyProtection="1">
      <alignment horizontal="left" vertical="center" shrinkToFit="1"/>
    </xf>
    <xf numFmtId="0" fontId="21" fillId="0" borderId="59" xfId="0" applyFont="1" applyBorder="1" applyAlignment="1" applyProtection="1">
      <alignment horizontal="centerContinuous" vertical="center" shrinkToFit="1"/>
    </xf>
    <xf numFmtId="0" fontId="21" fillId="0" borderId="60" xfId="0" applyFont="1" applyBorder="1" applyAlignment="1" applyProtection="1">
      <alignment horizontal="center" vertical="center" shrinkToFit="1"/>
    </xf>
    <xf numFmtId="0" fontId="21" fillId="0" borderId="61" xfId="0" applyFont="1" applyBorder="1" applyAlignment="1" applyProtection="1">
      <alignment horizontal="center" vertical="center" shrinkToFit="1"/>
    </xf>
    <xf numFmtId="0" fontId="21" fillId="0" borderId="62" xfId="0" applyFont="1" applyBorder="1" applyAlignment="1" applyProtection="1">
      <alignment horizontal="center" vertical="center" shrinkToFit="1"/>
    </xf>
    <xf numFmtId="180" fontId="4" fillId="2" borderId="37" xfId="1" applyNumberFormat="1" applyFont="1" applyFill="1" applyBorder="1" applyAlignment="1" applyProtection="1">
      <alignment horizontal="center" vertical="center" shrinkToFit="1"/>
    </xf>
    <xf numFmtId="0" fontId="4" fillId="0" borderId="42" xfId="0" applyFont="1" applyBorder="1" applyAlignment="1" applyProtection="1">
      <alignment horizontal="left" vertical="center" shrinkToFit="1"/>
    </xf>
    <xf numFmtId="0" fontId="4" fillId="2" borderId="38" xfId="0" applyFont="1" applyFill="1" applyBorder="1" applyAlignment="1" applyProtection="1">
      <alignment horizontal="left" vertical="center" shrinkToFit="1"/>
    </xf>
    <xf numFmtId="0" fontId="4" fillId="0" borderId="8"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4" fillId="0" borderId="20" xfId="0" applyFont="1" applyBorder="1" applyAlignment="1" applyProtection="1">
      <alignment horizontal="left" vertical="center" shrinkToFit="1"/>
    </xf>
    <xf numFmtId="0" fontId="4" fillId="3" borderId="10" xfId="1" applyFont="1" applyFill="1" applyBorder="1" applyAlignment="1" applyProtection="1">
      <alignment horizontal="center" vertical="center" shrinkToFit="1"/>
    </xf>
    <xf numFmtId="0" fontId="6" fillId="0" borderId="0" xfId="1" applyFont="1" applyBorder="1" applyAlignment="1" applyProtection="1">
      <alignment horizontal="left" vertical="center" indent="1"/>
    </xf>
    <xf numFmtId="1" fontId="29" fillId="2" borderId="46" xfId="1" applyNumberFormat="1" applyFont="1" applyFill="1" applyBorder="1" applyAlignment="1" applyProtection="1">
      <alignment horizontal="center" vertical="center" shrinkToFit="1"/>
    </xf>
    <xf numFmtId="1" fontId="4" fillId="0" borderId="9" xfId="1" applyNumberFormat="1" applyFont="1" applyBorder="1" applyAlignment="1" applyProtection="1">
      <alignment horizontal="center" vertical="center" shrinkToFit="1"/>
      <protection locked="0"/>
    </xf>
    <xf numFmtId="1" fontId="4" fillId="0" borderId="31" xfId="1" applyNumberFormat="1" applyFont="1" applyBorder="1" applyAlignment="1" applyProtection="1">
      <alignment horizontal="center" vertical="center" shrinkToFit="1"/>
      <protection locked="0"/>
    </xf>
    <xf numFmtId="1" fontId="4" fillId="0" borderId="18" xfId="1" applyNumberFormat="1" applyFont="1" applyBorder="1" applyAlignment="1" applyProtection="1">
      <alignment horizontal="center" vertical="center" shrinkToFit="1"/>
      <protection locked="0"/>
    </xf>
    <xf numFmtId="0" fontId="22" fillId="0" borderId="0" xfId="0" applyFont="1" applyAlignment="1">
      <alignment vertical="center"/>
    </xf>
    <xf numFmtId="0" fontId="4" fillId="3" borderId="37" xfId="2" applyFont="1" applyFill="1" applyBorder="1" applyAlignment="1" applyProtection="1">
      <alignment horizontal="center" vertical="center" shrinkToFit="1"/>
    </xf>
    <xf numFmtId="191" fontId="29" fillId="2" borderId="36" xfId="1" applyNumberFormat="1" applyFont="1" applyFill="1" applyBorder="1" applyAlignment="1" applyProtection="1">
      <alignment horizontal="center" vertical="center" shrinkToFit="1"/>
    </xf>
    <xf numFmtId="191" fontId="4" fillId="0" borderId="5" xfId="1" applyNumberFormat="1" applyFont="1" applyBorder="1" applyAlignment="1" applyProtection="1">
      <alignment horizontal="center" vertical="center" shrinkToFit="1"/>
      <protection locked="0"/>
    </xf>
    <xf numFmtId="191" fontId="4" fillId="0" borderId="33" xfId="1" applyNumberFormat="1" applyFont="1" applyBorder="1" applyAlignment="1" applyProtection="1">
      <alignment horizontal="center" vertical="center" shrinkToFit="1"/>
      <protection locked="0"/>
    </xf>
    <xf numFmtId="191" fontId="4" fillId="0" borderId="21" xfId="1" applyNumberFormat="1" applyFont="1" applyBorder="1" applyAlignment="1" applyProtection="1">
      <alignment horizontal="center" vertical="center" shrinkToFit="1"/>
      <protection locked="0"/>
    </xf>
    <xf numFmtId="191" fontId="29" fillId="2" borderId="37" xfId="1" applyNumberFormat="1" applyFont="1" applyFill="1" applyBorder="1" applyAlignment="1" applyProtection="1">
      <alignment horizontal="center" vertical="center" shrinkToFit="1"/>
    </xf>
    <xf numFmtId="191" fontId="4" fillId="0" borderId="65" xfId="1" applyNumberFormat="1" applyFont="1" applyBorder="1" applyAlignment="1" applyProtection="1">
      <alignment horizontal="center" vertical="center" shrinkToFit="1"/>
      <protection locked="0"/>
    </xf>
    <xf numFmtId="191" fontId="4" fillId="0" borderId="44" xfId="1" applyNumberFormat="1" applyFont="1" applyBorder="1" applyAlignment="1" applyProtection="1">
      <alignment horizontal="center" vertical="center" shrinkToFit="1"/>
      <protection locked="0"/>
    </xf>
    <xf numFmtId="191" fontId="4" fillId="0" borderId="43" xfId="1" applyNumberFormat="1" applyFont="1" applyBorder="1" applyAlignment="1" applyProtection="1">
      <alignment horizontal="center" vertical="center" shrinkToFit="1"/>
      <protection locked="0"/>
    </xf>
    <xf numFmtId="191" fontId="29" fillId="2" borderId="46" xfId="1" applyNumberFormat="1" applyFont="1" applyFill="1" applyBorder="1" applyAlignment="1" applyProtection="1">
      <alignment horizontal="center" vertical="center" shrinkToFit="1"/>
    </xf>
    <xf numFmtId="191" fontId="4" fillId="0" borderId="26" xfId="1" applyNumberFormat="1" applyFont="1" applyBorder="1" applyAlignment="1" applyProtection="1">
      <alignment horizontal="center" vertical="center" shrinkToFit="1"/>
      <protection locked="0"/>
    </xf>
    <xf numFmtId="191" fontId="4" fillId="0" borderId="31" xfId="1" applyNumberFormat="1" applyFont="1" applyBorder="1" applyAlignment="1" applyProtection="1">
      <alignment horizontal="center" vertical="center" shrinkToFit="1"/>
      <protection locked="0"/>
    </xf>
    <xf numFmtId="191" fontId="4" fillId="0" borderId="18" xfId="1" applyNumberFormat="1" applyFont="1" applyBorder="1" applyAlignment="1" applyProtection="1">
      <alignment horizontal="center" vertical="center" shrinkToFit="1"/>
      <protection locked="0"/>
    </xf>
    <xf numFmtId="0" fontId="15" fillId="0" borderId="0" xfId="1" applyFont="1" applyFill="1" applyBorder="1" applyAlignment="1" applyProtection="1">
      <alignment vertical="center" shrinkToFit="1"/>
    </xf>
    <xf numFmtId="180" fontId="4" fillId="0" borderId="65" xfId="1" applyNumberFormat="1" applyFont="1" applyBorder="1" applyAlignment="1" applyProtection="1">
      <alignment horizontal="center" vertical="center" shrinkToFit="1"/>
      <protection locked="0"/>
    </xf>
    <xf numFmtId="180" fontId="4" fillId="0" borderId="44" xfId="1" applyNumberFormat="1" applyFont="1" applyBorder="1" applyAlignment="1" applyProtection="1">
      <alignment horizontal="center" vertical="center" shrinkToFit="1"/>
      <protection locked="0"/>
    </xf>
    <xf numFmtId="180" fontId="4" fillId="0" borderId="43" xfId="1" applyNumberFormat="1" applyFont="1" applyBorder="1" applyAlignment="1" applyProtection="1">
      <alignment horizontal="center" vertical="center" shrinkToFit="1"/>
      <protection locked="0"/>
    </xf>
    <xf numFmtId="176" fontId="16" fillId="0" borderId="15" xfId="0" applyNumberFormat="1" applyFont="1" applyBorder="1" applyAlignment="1" applyProtection="1">
      <alignment vertical="center" shrinkToFit="1"/>
    </xf>
    <xf numFmtId="0" fontId="4" fillId="0" borderId="30" xfId="0" applyFont="1" applyBorder="1" applyAlignment="1" applyProtection="1">
      <alignment horizontal="left" vertical="center" shrinkToFit="1"/>
    </xf>
    <xf numFmtId="0" fontId="4" fillId="0" borderId="0" xfId="0" applyFont="1" applyAlignment="1">
      <alignment horizontal="left" vertical="center"/>
    </xf>
    <xf numFmtId="0" fontId="32" fillId="0" borderId="0" xfId="0" applyFont="1" applyAlignment="1">
      <alignment horizontal="left" vertical="center" wrapText="1"/>
    </xf>
    <xf numFmtId="0" fontId="32" fillId="0" borderId="0" xfId="0" applyFont="1" applyAlignment="1">
      <alignment horizontal="left" vertical="center"/>
    </xf>
    <xf numFmtId="0" fontId="19" fillId="0" borderId="0" xfId="0" applyFont="1" applyAlignment="1">
      <alignment horizontal="center" vertical="center" wrapText="1"/>
    </xf>
    <xf numFmtId="0" fontId="21" fillId="0" borderId="0" xfId="0" applyFont="1" applyAlignment="1" applyProtection="1">
      <alignment horizontal="right" shrinkToFit="1"/>
    </xf>
    <xf numFmtId="177" fontId="28" fillId="0" borderId="35" xfId="0" applyNumberFormat="1" applyFont="1" applyBorder="1" applyAlignment="1" applyProtection="1">
      <alignment horizontal="right" vertical="center" shrinkToFit="1"/>
    </xf>
    <xf numFmtId="0" fontId="10" fillId="3" borderId="34" xfId="0" applyFont="1" applyFill="1" applyBorder="1" applyAlignment="1" applyProtection="1">
      <alignment horizontal="center" vertical="center" shrinkToFit="1"/>
    </xf>
    <xf numFmtId="0" fontId="10" fillId="3" borderId="35" xfId="0" applyFont="1" applyFill="1" applyBorder="1" applyAlignment="1" applyProtection="1">
      <alignment horizontal="center" vertical="center" shrinkToFit="1"/>
    </xf>
    <xf numFmtId="0" fontId="9" fillId="0" borderId="35" xfId="0" applyFont="1" applyBorder="1" applyAlignment="1" applyProtection="1">
      <alignment horizontal="left" vertical="center" shrinkToFit="1"/>
    </xf>
    <xf numFmtId="0" fontId="10" fillId="3" borderId="41" xfId="0" applyFont="1" applyFill="1" applyBorder="1" applyAlignment="1" applyProtection="1">
      <alignment horizontal="center" vertical="center" wrapText="1"/>
    </xf>
    <xf numFmtId="0" fontId="10" fillId="3" borderId="27"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25" fillId="3" borderId="13" xfId="0" applyFont="1" applyFill="1" applyBorder="1" applyAlignment="1" applyProtection="1">
      <alignment horizontal="center" vertical="center" wrapText="1"/>
    </xf>
    <xf numFmtId="0" fontId="25" fillId="3" borderId="0" xfId="0" applyFont="1" applyFill="1" applyBorder="1" applyAlignment="1" applyProtection="1">
      <alignment horizontal="center" vertical="center"/>
    </xf>
    <xf numFmtId="0" fontId="25" fillId="3" borderId="8"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0" fontId="25" fillId="3" borderId="16" xfId="0" applyFont="1" applyFill="1" applyBorder="1" applyAlignment="1" applyProtection="1">
      <alignment horizontal="center" vertical="center"/>
    </xf>
    <xf numFmtId="0" fontId="25" fillId="3" borderId="17" xfId="0" applyFont="1" applyFill="1" applyBorder="1" applyAlignment="1" applyProtection="1">
      <alignment horizontal="center" vertical="center"/>
    </xf>
    <xf numFmtId="0" fontId="9" fillId="0" borderId="7"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10" fillId="3" borderId="6"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15" xfId="0" applyFont="1" applyFill="1" applyBorder="1" applyAlignment="1" applyProtection="1">
      <alignment horizontal="center" vertical="center" wrapText="1"/>
    </xf>
    <xf numFmtId="181" fontId="30" fillId="0" borderId="19" xfId="0" applyNumberFormat="1" applyFont="1" applyFill="1" applyBorder="1" applyAlignment="1" applyProtection="1">
      <alignment horizontal="center" vertical="center" shrinkToFit="1"/>
    </xf>
    <xf numFmtId="181" fontId="30" fillId="0" borderId="20" xfId="0" applyNumberFormat="1" applyFont="1" applyFill="1" applyBorder="1" applyAlignment="1" applyProtection="1">
      <alignment horizontal="center" vertical="center" shrinkToFit="1"/>
    </xf>
    <xf numFmtId="0" fontId="10" fillId="3" borderId="18" xfId="0" applyFont="1" applyFill="1" applyBorder="1" applyAlignment="1" applyProtection="1">
      <alignment horizontal="center" vertical="center" shrinkToFit="1"/>
    </xf>
    <xf numFmtId="0" fontId="10" fillId="3" borderId="19" xfId="0" applyFont="1" applyFill="1" applyBorder="1" applyAlignment="1" applyProtection="1">
      <alignment horizontal="center" vertical="center" shrinkToFit="1"/>
    </xf>
    <xf numFmtId="0" fontId="10" fillId="3" borderId="20" xfId="0" applyFont="1" applyFill="1" applyBorder="1" applyAlignment="1" applyProtection="1">
      <alignment horizontal="center" vertical="center" shrinkToFit="1"/>
    </xf>
    <xf numFmtId="0" fontId="10" fillId="0" borderId="18"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178" fontId="28" fillId="0" borderId="46" xfId="0" applyNumberFormat="1" applyFont="1" applyBorder="1" applyAlignment="1" applyProtection="1">
      <alignment horizontal="right" vertical="center" shrinkToFit="1"/>
    </xf>
    <xf numFmtId="178" fontId="28" fillId="0" borderId="35" xfId="0" applyNumberFormat="1" applyFont="1" applyBorder="1" applyAlignment="1" applyProtection="1">
      <alignment horizontal="right" vertical="center" shrinkToFit="1"/>
    </xf>
    <xf numFmtId="0" fontId="10" fillId="0" borderId="26"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xf numFmtId="0" fontId="10" fillId="0" borderId="25"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3" borderId="24" xfId="0" applyFont="1" applyFill="1" applyBorder="1" applyAlignment="1" applyProtection="1">
      <alignment horizontal="center" vertical="center" shrinkToFit="1"/>
    </xf>
    <xf numFmtId="0" fontId="4" fillId="3" borderId="25" xfId="0" applyFont="1" applyFill="1" applyBorder="1" applyAlignment="1" applyProtection="1">
      <alignment horizontal="center" vertical="center" shrinkToFit="1"/>
    </xf>
    <xf numFmtId="177" fontId="28" fillId="0" borderId="46" xfId="0" applyNumberFormat="1" applyFont="1" applyBorder="1" applyAlignment="1" applyProtection="1">
      <alignment horizontal="right" vertical="center" shrinkToFit="1"/>
    </xf>
    <xf numFmtId="0" fontId="4" fillId="0" borderId="27" xfId="0" applyFont="1" applyFill="1" applyBorder="1" applyAlignment="1" applyProtection="1">
      <alignment horizontal="right" vertical="center" shrinkToFit="1"/>
      <protection locked="0"/>
    </xf>
    <xf numFmtId="0" fontId="4" fillId="0" borderId="27"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6"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4" fillId="0" borderId="18"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10" fillId="0" borderId="10" xfId="0" applyFont="1" applyBorder="1" applyAlignment="1" applyProtection="1">
      <alignment horizontal="left" vertical="center" wrapText="1" shrinkToFit="1"/>
      <protection locked="0"/>
    </xf>
    <xf numFmtId="0" fontId="10" fillId="0" borderId="7" xfId="0" applyFont="1" applyBorder="1" applyAlignment="1" applyProtection="1">
      <alignment horizontal="left" vertical="center" wrapText="1" shrinkToFit="1"/>
      <protection locked="0"/>
    </xf>
    <xf numFmtId="0" fontId="10" fillId="0" borderId="29" xfId="0" applyFont="1" applyBorder="1" applyAlignment="1" applyProtection="1">
      <alignment horizontal="left" vertical="center" wrapText="1" shrinkToFit="1"/>
      <protection locked="0"/>
    </xf>
    <xf numFmtId="0" fontId="10" fillId="0" borderId="16" xfId="0" applyFont="1" applyBorder="1" applyAlignment="1" applyProtection="1">
      <alignment horizontal="left" vertical="center" wrapText="1" shrinkToFit="1"/>
      <protection locked="0"/>
    </xf>
    <xf numFmtId="184" fontId="4" fillId="0" borderId="10" xfId="0" applyNumberFormat="1" applyFont="1" applyFill="1" applyBorder="1" applyAlignment="1" applyProtection="1">
      <alignment horizontal="center" vertical="center" shrinkToFit="1"/>
      <protection locked="0"/>
    </xf>
    <xf numFmtId="184" fontId="4" fillId="0" borderId="7" xfId="0" applyNumberFormat="1" applyFont="1" applyFill="1" applyBorder="1" applyAlignment="1" applyProtection="1">
      <alignment horizontal="center" vertical="center" shrinkToFit="1"/>
      <protection locked="0"/>
    </xf>
    <xf numFmtId="184" fontId="4" fillId="0" borderId="11" xfId="0" applyNumberFormat="1" applyFont="1" applyFill="1" applyBorder="1" applyAlignment="1" applyProtection="1">
      <alignment horizontal="center" vertical="center" shrinkToFit="1"/>
      <protection locked="0"/>
    </xf>
    <xf numFmtId="184" fontId="4" fillId="0" borderId="12" xfId="0" applyNumberFormat="1" applyFont="1" applyFill="1" applyBorder="1" applyAlignment="1" applyProtection="1">
      <alignment horizontal="center" vertical="center" shrinkToFit="1"/>
      <protection locked="0"/>
    </xf>
    <xf numFmtId="0" fontId="9" fillId="0" borderId="36" xfId="0" applyFont="1" applyBorder="1" applyAlignment="1" applyProtection="1">
      <alignment horizontal="left" vertical="center" shrinkToFit="1"/>
    </xf>
    <xf numFmtId="179" fontId="28" fillId="0" borderId="46" xfId="0" applyNumberFormat="1" applyFont="1" applyBorder="1" applyAlignment="1" applyProtection="1">
      <alignment horizontal="right" vertical="center" shrinkToFit="1"/>
    </xf>
    <xf numFmtId="179" fontId="28" fillId="0" borderId="35" xfId="0" applyNumberFormat="1" applyFont="1" applyBorder="1" applyAlignment="1" applyProtection="1">
      <alignment horizontal="right" vertical="center" shrinkToFit="1"/>
    </xf>
    <xf numFmtId="0" fontId="4" fillId="0" borderId="24"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4" fillId="0" borderId="27" xfId="0" applyFont="1" applyBorder="1" applyAlignment="1" applyProtection="1">
      <alignment horizontal="left" vertical="center" shrinkToFit="1"/>
      <protection locked="0"/>
    </xf>
    <xf numFmtId="0" fontId="4" fillId="0" borderId="27" xfId="0" applyFont="1" applyBorder="1" applyAlignment="1" applyProtection="1">
      <alignment horizontal="center" vertical="center" shrinkToFit="1"/>
    </xf>
    <xf numFmtId="0" fontId="10" fillId="3" borderId="4"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0" borderId="11" xfId="0" applyFont="1" applyBorder="1" applyAlignment="1" applyProtection="1">
      <alignment horizontal="left" vertical="center" wrapText="1" shrinkToFit="1"/>
      <protection locked="0"/>
    </xf>
    <xf numFmtId="0" fontId="10" fillId="0" borderId="17" xfId="0" applyFont="1" applyBorder="1" applyAlignment="1" applyProtection="1">
      <alignment horizontal="left" vertical="center" wrapText="1" shrinkToFit="1"/>
      <protection locked="0"/>
    </xf>
    <xf numFmtId="0" fontId="10" fillId="0" borderId="21" xfId="0" applyFont="1" applyBorder="1" applyAlignment="1" applyProtection="1">
      <alignment horizontal="left" vertical="center" shrinkToFit="1"/>
      <protection locked="0"/>
    </xf>
    <xf numFmtId="0" fontId="9" fillId="0" borderId="35" xfId="0" applyFont="1" applyBorder="1" applyAlignment="1" applyProtection="1">
      <alignment horizontal="center" vertical="center" shrinkToFit="1"/>
    </xf>
    <xf numFmtId="0" fontId="10" fillId="3" borderId="13" xfId="0" applyFont="1" applyFill="1" applyBorder="1" applyAlignment="1" applyProtection="1">
      <alignment horizontal="center" vertical="center" wrapText="1"/>
    </xf>
    <xf numFmtId="0" fontId="4" fillId="0" borderId="0" xfId="0" applyFont="1" applyAlignment="1" applyProtection="1">
      <alignment horizontal="left" vertical="center" wrapText="1"/>
    </xf>
    <xf numFmtId="0" fontId="4" fillId="0" borderId="9"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wrapText="1" shrinkToFit="1"/>
      <protection locked="0"/>
    </xf>
    <xf numFmtId="0" fontId="4" fillId="0" borderId="11" xfId="0" applyFont="1" applyFill="1" applyBorder="1" applyAlignment="1" applyProtection="1">
      <alignment horizontal="center" vertical="center" wrapText="1" shrinkToFit="1"/>
      <protection locked="0"/>
    </xf>
    <xf numFmtId="0" fontId="4" fillId="0" borderId="16" xfId="0" applyFont="1" applyFill="1" applyBorder="1" applyAlignment="1" applyProtection="1">
      <alignment horizontal="center" vertical="center" wrapText="1" shrinkToFit="1"/>
      <protection locked="0"/>
    </xf>
    <xf numFmtId="0" fontId="4" fillId="0" borderId="17" xfId="0" applyFont="1" applyFill="1" applyBorder="1" applyAlignment="1" applyProtection="1">
      <alignment horizontal="center" vertical="center" wrapText="1" shrinkToFit="1"/>
      <protection locked="0"/>
    </xf>
    <xf numFmtId="0" fontId="4" fillId="0" borderId="27" xfId="0" applyFont="1" applyFill="1" applyBorder="1" applyAlignment="1" applyProtection="1">
      <alignment horizontal="center" vertical="center" wrapText="1" shrinkToFit="1"/>
      <protection locked="0"/>
    </xf>
    <xf numFmtId="0" fontId="4" fillId="0" borderId="40" xfId="0" applyFont="1" applyFill="1" applyBorder="1" applyAlignment="1" applyProtection="1">
      <alignment horizontal="center" vertical="center" wrapText="1" shrinkToFit="1"/>
      <protection locked="0"/>
    </xf>
    <xf numFmtId="0" fontId="4" fillId="0" borderId="2" xfId="0" applyFont="1" applyFill="1" applyBorder="1" applyAlignment="1" applyProtection="1">
      <alignment horizontal="center" vertical="center" wrapText="1" shrinkToFit="1"/>
      <protection locked="0"/>
    </xf>
    <xf numFmtId="0" fontId="4" fillId="0" borderId="3" xfId="0" applyFont="1" applyFill="1" applyBorder="1" applyAlignment="1" applyProtection="1">
      <alignment horizontal="center" vertical="center" wrapText="1" shrinkToFit="1"/>
      <protection locked="0"/>
    </xf>
    <xf numFmtId="0" fontId="4" fillId="3" borderId="13"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39"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0" borderId="29"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10" fillId="0" borderId="41" xfId="0" applyFont="1" applyBorder="1" applyAlignment="1" applyProtection="1">
      <alignment horizontal="left" vertical="center" shrinkToFit="1"/>
      <protection locked="0"/>
    </xf>
    <xf numFmtId="0" fontId="10" fillId="0" borderId="27" xfId="0" applyFont="1" applyBorder="1" applyAlignment="1" applyProtection="1">
      <alignment horizontal="left" vertical="center" shrinkToFit="1"/>
      <protection locked="0"/>
    </xf>
    <xf numFmtId="0" fontId="10" fillId="0" borderId="28"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wrapText="1" shrinkToFit="1"/>
      <protection locked="0"/>
    </xf>
    <xf numFmtId="0" fontId="10" fillId="0" borderId="2" xfId="0" applyFont="1" applyBorder="1" applyAlignment="1" applyProtection="1">
      <alignment horizontal="left" vertical="center" wrapText="1" shrinkToFit="1"/>
      <protection locked="0"/>
    </xf>
    <xf numFmtId="0" fontId="10" fillId="0" borderId="14" xfId="0" applyFont="1" applyBorder="1" applyAlignment="1" applyProtection="1">
      <alignment horizontal="left" vertical="center" wrapText="1" shrinkToFit="1"/>
      <protection locked="0"/>
    </xf>
    <xf numFmtId="0" fontId="4" fillId="0" borderId="28" xfId="0" applyFont="1" applyBorder="1" applyAlignment="1" applyProtection="1">
      <alignment horizontal="center" vertical="center" shrinkToFit="1"/>
    </xf>
    <xf numFmtId="0" fontId="9" fillId="0" borderId="24"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10" fillId="3" borderId="16"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4" fillId="0" borderId="10" xfId="0" applyFont="1" applyFill="1" applyBorder="1" applyAlignment="1" applyProtection="1">
      <alignment horizontal="left" vertical="center" wrapText="1" indent="1" shrinkToFit="1"/>
      <protection locked="0"/>
    </xf>
    <xf numFmtId="0" fontId="4" fillId="0" borderId="7" xfId="0" applyFont="1" applyFill="1" applyBorder="1" applyAlignment="1" applyProtection="1">
      <alignment horizontal="left" vertical="center" wrapText="1" indent="1" shrinkToFit="1"/>
      <protection locked="0"/>
    </xf>
    <xf numFmtId="0" fontId="4" fillId="0" borderId="12" xfId="0" applyFont="1" applyFill="1" applyBorder="1" applyAlignment="1" applyProtection="1">
      <alignment horizontal="left" vertical="center" wrapText="1" indent="1" shrinkToFit="1"/>
      <protection locked="0"/>
    </xf>
    <xf numFmtId="0" fontId="4" fillId="0" borderId="29" xfId="0" applyFont="1" applyFill="1" applyBorder="1" applyAlignment="1" applyProtection="1">
      <alignment horizontal="left" vertical="center" wrapText="1" indent="1" shrinkToFit="1"/>
      <protection locked="0"/>
    </xf>
    <xf numFmtId="0" fontId="4" fillId="0" borderId="16" xfId="0" applyFont="1" applyFill="1" applyBorder="1" applyAlignment="1" applyProtection="1">
      <alignment horizontal="left" vertical="center" wrapText="1" indent="1" shrinkToFit="1"/>
      <protection locked="0"/>
    </xf>
    <xf numFmtId="0" fontId="4" fillId="0" borderId="30" xfId="0" applyFont="1" applyFill="1" applyBorder="1" applyAlignment="1" applyProtection="1">
      <alignment horizontal="left" vertical="center" wrapText="1" indent="1" shrinkToFit="1"/>
      <protection locked="0"/>
    </xf>
    <xf numFmtId="0" fontId="4" fillId="3" borderId="2" xfId="0" applyFont="1" applyFill="1" applyBorder="1" applyAlignment="1" applyProtection="1">
      <alignment horizontal="center" vertical="center" shrinkToFit="1"/>
    </xf>
    <xf numFmtId="0" fontId="4" fillId="3" borderId="3" xfId="0" applyFont="1" applyFill="1" applyBorder="1" applyAlignment="1" applyProtection="1">
      <alignment horizontal="center" vertical="center" shrinkToFit="1"/>
    </xf>
    <xf numFmtId="0" fontId="14" fillId="0" borderId="35" xfId="0" applyFont="1" applyBorder="1" applyAlignment="1" applyProtection="1">
      <alignment horizontal="center" vertical="center"/>
      <protection locked="0"/>
    </xf>
    <xf numFmtId="0" fontId="4" fillId="2" borderId="34" xfId="0" applyFont="1" applyFill="1" applyBorder="1" applyAlignment="1" applyProtection="1">
      <alignment horizontal="center" vertical="center" shrinkToFit="1"/>
    </xf>
    <xf numFmtId="0" fontId="4" fillId="2" borderId="35"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9" fillId="0" borderId="0" xfId="0" applyFont="1" applyBorder="1" applyAlignment="1" applyProtection="1">
      <alignment horizontal="right" vertical="center" shrinkToFit="1"/>
    </xf>
    <xf numFmtId="0" fontId="9" fillId="0" borderId="0" xfId="0" applyFont="1" applyBorder="1" applyAlignment="1" applyProtection="1">
      <alignment horizontal="left" vertical="center" shrinkToFit="1"/>
    </xf>
    <xf numFmtId="0" fontId="13" fillId="0" borderId="0" xfId="0" applyFont="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177" fontId="17" fillId="0" borderId="0" xfId="0" applyNumberFormat="1" applyFont="1" applyBorder="1" applyAlignment="1" applyProtection="1">
      <alignment horizontal="center" vertical="center" shrinkToFit="1"/>
      <protection locked="0"/>
    </xf>
    <xf numFmtId="0" fontId="4" fillId="0" borderId="35" xfId="0" applyFont="1" applyBorder="1" applyAlignment="1" applyProtection="1">
      <alignment horizontal="left" vertical="center" shrinkToFit="1"/>
    </xf>
    <xf numFmtId="0" fontId="4" fillId="0" borderId="36" xfId="0" applyFont="1" applyBorder="1" applyAlignment="1" applyProtection="1">
      <alignment horizontal="left" vertical="center" shrinkToFit="1"/>
    </xf>
    <xf numFmtId="188" fontId="31" fillId="0" borderId="35" xfId="0" applyNumberFormat="1" applyFont="1" applyBorder="1" applyAlignment="1">
      <alignment horizontal="center" vertical="center" shrinkToFit="1"/>
    </xf>
    <xf numFmtId="0" fontId="19" fillId="0" borderId="0" xfId="1" applyFont="1" applyFill="1" applyBorder="1" applyAlignment="1" applyProtection="1">
      <alignment horizontal="left" vertical="center" wrapText="1"/>
    </xf>
    <xf numFmtId="0" fontId="19" fillId="0" borderId="5" xfId="1" applyFont="1" applyFill="1" applyBorder="1" applyAlignment="1" applyProtection="1">
      <alignment horizontal="left" vertical="center" wrapText="1"/>
    </xf>
    <xf numFmtId="0" fontId="4" fillId="3" borderId="23" xfId="1" applyFont="1" applyFill="1" applyBorder="1" applyAlignment="1" applyProtection="1">
      <alignment horizontal="center" vertical="center" shrinkToFit="1"/>
    </xf>
    <xf numFmtId="0" fontId="4" fillId="3" borderId="24" xfId="1" applyFont="1" applyFill="1" applyBorder="1" applyAlignment="1" applyProtection="1">
      <alignment horizontal="center" vertical="center" shrinkToFit="1"/>
    </xf>
    <xf numFmtId="0" fontId="4" fillId="3" borderId="42" xfId="1" applyFont="1" applyFill="1" applyBorder="1" applyAlignment="1" applyProtection="1">
      <alignment horizontal="center" vertical="center" shrinkToFit="1"/>
    </xf>
    <xf numFmtId="0" fontId="4" fillId="3" borderId="48" xfId="1" applyFont="1" applyFill="1" applyBorder="1" applyAlignment="1" applyProtection="1">
      <alignment horizontal="center" vertical="center" shrinkToFit="1"/>
    </xf>
    <xf numFmtId="0" fontId="4" fillId="3" borderId="52" xfId="1" applyFont="1" applyFill="1" applyBorder="1" applyAlignment="1" applyProtection="1">
      <alignment horizontal="center" vertical="center" shrinkToFit="1"/>
    </xf>
    <xf numFmtId="0" fontId="4" fillId="3" borderId="66" xfId="1" applyFont="1" applyFill="1" applyBorder="1" applyAlignment="1" applyProtection="1">
      <alignment horizontal="center" vertical="center" shrinkToFit="1"/>
    </xf>
    <xf numFmtId="0" fontId="4" fillId="3" borderId="63" xfId="1" applyFont="1" applyFill="1" applyBorder="1" applyAlignment="1" applyProtection="1">
      <alignment horizontal="center" vertical="center" shrinkToFit="1"/>
    </xf>
    <xf numFmtId="0" fontId="4" fillId="3" borderId="64" xfId="1" applyFont="1" applyFill="1" applyBorder="1" applyAlignment="1" applyProtection="1">
      <alignment horizontal="center" vertical="center" shrinkToFit="1"/>
    </xf>
    <xf numFmtId="187" fontId="4" fillId="0" borderId="35" xfId="1" applyNumberFormat="1" applyFont="1" applyBorder="1" applyAlignment="1" applyProtection="1">
      <alignment horizontal="left" vertical="center" shrinkToFit="1"/>
    </xf>
    <xf numFmtId="187" fontId="4" fillId="0" borderId="36" xfId="1" applyNumberFormat="1" applyFont="1" applyBorder="1" applyAlignment="1" applyProtection="1">
      <alignment horizontal="left" vertical="center" shrinkToFit="1"/>
    </xf>
    <xf numFmtId="0" fontId="4" fillId="3" borderId="39" xfId="1" applyFont="1" applyFill="1" applyBorder="1" applyAlignment="1" applyProtection="1">
      <alignment horizontal="center" vertical="center" wrapText="1" shrinkToFit="1"/>
    </xf>
    <xf numFmtId="0" fontId="4" fillId="3" borderId="28" xfId="1" applyFont="1" applyFill="1" applyBorder="1" applyAlignment="1" applyProtection="1">
      <alignment horizontal="center" vertical="center" shrinkToFit="1"/>
    </xf>
    <xf numFmtId="0" fontId="4" fillId="3" borderId="13" xfId="1" applyFont="1" applyFill="1" applyBorder="1" applyAlignment="1" applyProtection="1">
      <alignment horizontal="center" vertical="center" shrinkToFit="1"/>
    </xf>
    <xf numFmtId="0" fontId="4" fillId="3" borderId="5" xfId="1" applyFont="1" applyFill="1" applyBorder="1" applyAlignment="1" applyProtection="1">
      <alignment horizontal="center" vertical="center" shrinkToFit="1"/>
    </xf>
    <xf numFmtId="181" fontId="4" fillId="0" borderId="71" xfId="1" applyNumberFormat="1" applyFont="1" applyBorder="1" applyAlignment="1" applyProtection="1">
      <alignment horizontal="center" vertical="center" shrinkToFit="1"/>
    </xf>
    <xf numFmtId="181" fontId="4" fillId="0" borderId="72" xfId="1" applyNumberFormat="1" applyFont="1" applyBorder="1" applyAlignment="1" applyProtection="1">
      <alignment horizontal="center" vertical="center" shrinkToFit="1"/>
    </xf>
    <xf numFmtId="0" fontId="4" fillId="0" borderId="68" xfId="0" applyFont="1" applyBorder="1" applyAlignment="1">
      <alignment horizontal="center" vertical="center" shrinkToFit="1"/>
    </xf>
    <xf numFmtId="0" fontId="4" fillId="0" borderId="69" xfId="0" applyFont="1" applyBorder="1" applyAlignment="1">
      <alignment horizontal="center" vertical="center" shrinkToFit="1"/>
    </xf>
    <xf numFmtId="0" fontId="4" fillId="3" borderId="67" xfId="0" applyFont="1" applyFill="1" applyBorder="1" applyAlignment="1" applyProtection="1">
      <alignment horizontal="center" vertical="center" wrapText="1" shrinkToFit="1"/>
    </xf>
    <xf numFmtId="0" fontId="4" fillId="3" borderId="68" xfId="0" applyFont="1" applyFill="1" applyBorder="1" applyAlignment="1" applyProtection="1">
      <alignment horizontal="center" vertical="center" shrinkToFit="1"/>
    </xf>
    <xf numFmtId="0" fontId="4" fillId="3" borderId="70" xfId="0" applyFont="1" applyFill="1" applyBorder="1" applyAlignment="1" applyProtection="1">
      <alignment horizontal="center" vertical="center" shrinkToFit="1"/>
    </xf>
    <xf numFmtId="0" fontId="4" fillId="3" borderId="71" xfId="0" applyFont="1" applyFill="1" applyBorder="1" applyAlignment="1" applyProtection="1">
      <alignment horizontal="center" vertical="center" shrinkToFit="1"/>
    </xf>
    <xf numFmtId="0" fontId="13" fillId="0" borderId="0" xfId="1" applyFont="1" applyAlignment="1" applyProtection="1">
      <alignment horizontal="center" vertical="center"/>
    </xf>
    <xf numFmtId="189" fontId="26" fillId="0" borderId="35" xfId="0" applyNumberFormat="1" applyFont="1" applyBorder="1" applyAlignment="1" applyProtection="1">
      <alignment horizontal="right" vertical="center" shrinkToFit="1"/>
    </xf>
    <xf numFmtId="190" fontId="26" fillId="0" borderId="35" xfId="0" applyNumberFormat="1" applyFont="1" applyBorder="1" applyAlignment="1" applyProtection="1">
      <alignment horizontal="left" vertical="center" shrinkToFit="1"/>
    </xf>
    <xf numFmtId="190" fontId="26" fillId="0" borderId="36" xfId="0" applyNumberFormat="1" applyFont="1" applyBorder="1" applyAlignment="1" applyProtection="1">
      <alignment horizontal="left" vertical="center" shrinkToFit="1"/>
    </xf>
    <xf numFmtId="0" fontId="4" fillId="3" borderId="67" xfId="1" applyFont="1" applyFill="1" applyBorder="1" applyAlignment="1" applyProtection="1">
      <alignment horizontal="center" vertical="center" wrapText="1" shrinkToFit="1"/>
    </xf>
    <xf numFmtId="0" fontId="4" fillId="3" borderId="68" xfId="1" applyFont="1" applyFill="1" applyBorder="1" applyAlignment="1" applyProtection="1">
      <alignment horizontal="center" vertical="center" shrinkToFit="1"/>
    </xf>
    <xf numFmtId="0" fontId="4" fillId="3" borderId="70" xfId="1" applyFont="1" applyFill="1" applyBorder="1" applyAlignment="1" applyProtection="1">
      <alignment horizontal="center" vertical="center" shrinkToFit="1"/>
    </xf>
    <xf numFmtId="0" fontId="4" fillId="3" borderId="71" xfId="1" applyFont="1" applyFill="1" applyBorder="1" applyAlignment="1" applyProtection="1">
      <alignment horizontal="center" vertical="center" shrinkToFit="1"/>
    </xf>
    <xf numFmtId="0" fontId="4" fillId="3" borderId="68" xfId="1" applyFont="1" applyFill="1" applyBorder="1" applyAlignment="1" applyProtection="1">
      <alignment horizontal="center" vertical="center" wrapText="1" shrinkToFit="1"/>
    </xf>
    <xf numFmtId="0" fontId="4" fillId="3" borderId="69" xfId="1" applyFont="1" applyFill="1" applyBorder="1" applyAlignment="1" applyProtection="1">
      <alignment horizontal="center" vertical="center" shrinkToFit="1"/>
    </xf>
    <xf numFmtId="0" fontId="4" fillId="3" borderId="72" xfId="1" applyFont="1" applyFill="1" applyBorder="1" applyAlignment="1" applyProtection="1">
      <alignment horizontal="center" vertical="center" shrinkToFit="1"/>
    </xf>
    <xf numFmtId="0" fontId="6" fillId="0" borderId="46" xfId="1" applyFont="1" applyBorder="1" applyAlignment="1" applyProtection="1">
      <alignment horizontal="left" vertical="center" indent="1"/>
    </xf>
    <xf numFmtId="0" fontId="6" fillId="0" borderId="35" xfId="1" applyFont="1" applyBorder="1" applyAlignment="1" applyProtection="1">
      <alignment horizontal="left" vertical="center" indent="1"/>
    </xf>
    <xf numFmtId="0" fontId="6" fillId="0" borderId="36" xfId="1" applyFont="1" applyBorder="1" applyAlignment="1" applyProtection="1">
      <alignment horizontal="left" vertical="center" indent="1"/>
    </xf>
    <xf numFmtId="186" fontId="4" fillId="0" borderId="34" xfId="1" applyNumberFormat="1" applyFont="1" applyBorder="1" applyAlignment="1" applyProtection="1">
      <alignment horizontal="right" vertical="center" shrinkToFit="1"/>
    </xf>
    <xf numFmtId="186" fontId="4" fillId="0" borderId="35" xfId="1" applyNumberFormat="1" applyFont="1" applyBorder="1" applyAlignment="1" applyProtection="1">
      <alignment horizontal="right" vertical="center" shrinkToFit="1"/>
    </xf>
    <xf numFmtId="0" fontId="4" fillId="3" borderId="34" xfId="2" applyFont="1" applyFill="1" applyBorder="1" applyAlignment="1" applyProtection="1">
      <alignment horizontal="center" vertical="center"/>
    </xf>
    <xf numFmtId="0" fontId="4" fillId="3" borderId="38" xfId="2" applyFont="1" applyFill="1" applyBorder="1" applyAlignment="1" applyProtection="1">
      <alignment horizontal="center" vertical="center"/>
    </xf>
    <xf numFmtId="0" fontId="4" fillId="3" borderId="15" xfId="1" applyFont="1" applyFill="1" applyBorder="1" applyAlignment="1" applyProtection="1">
      <alignment horizontal="center" vertical="center" wrapText="1"/>
    </xf>
    <xf numFmtId="0" fontId="4" fillId="3" borderId="30" xfId="1" applyFont="1" applyFill="1" applyBorder="1" applyAlignment="1" applyProtection="1">
      <alignment horizontal="center" vertical="center" wrapText="1"/>
    </xf>
    <xf numFmtId="0" fontId="6" fillId="0" borderId="35" xfId="1" applyFont="1" applyFill="1" applyBorder="1" applyAlignment="1" applyProtection="1">
      <alignment horizontal="left" vertical="center" shrinkToFit="1"/>
    </xf>
    <xf numFmtId="0" fontId="6" fillId="0" borderId="36" xfId="1" applyFont="1" applyFill="1" applyBorder="1" applyAlignment="1" applyProtection="1">
      <alignment horizontal="left" vertical="center" shrinkToFit="1"/>
    </xf>
    <xf numFmtId="0" fontId="4" fillId="3" borderId="34" xfId="1" applyFont="1" applyFill="1" applyBorder="1" applyAlignment="1" applyProtection="1">
      <alignment horizontal="center" vertical="center"/>
    </xf>
    <xf numFmtId="0" fontId="4" fillId="3" borderId="35" xfId="1" applyFont="1" applyFill="1" applyBorder="1" applyAlignment="1" applyProtection="1">
      <alignment horizontal="center" vertical="center"/>
    </xf>
    <xf numFmtId="0" fontId="4" fillId="3" borderId="38" xfId="1" applyFont="1" applyFill="1" applyBorder="1" applyAlignment="1" applyProtection="1">
      <alignment horizontal="center" vertical="center"/>
    </xf>
    <xf numFmtId="0" fontId="4" fillId="3" borderId="35" xfId="2" applyFont="1" applyFill="1" applyBorder="1" applyAlignment="1" applyProtection="1">
      <alignment horizontal="center" vertical="center"/>
    </xf>
    <xf numFmtId="0" fontId="30" fillId="0" borderId="0" xfId="1" applyFont="1" applyFill="1" applyBorder="1" applyAlignment="1" applyProtection="1">
      <alignment horizontal="left" vertical="center" wrapText="1"/>
    </xf>
    <xf numFmtId="185" fontId="23" fillId="0" borderId="16" xfId="0" applyNumberFormat="1" applyFont="1" applyBorder="1" applyAlignment="1" applyProtection="1">
      <alignment horizontal="right" vertical="center" shrinkToFit="1"/>
    </xf>
    <xf numFmtId="0" fontId="19" fillId="0" borderId="0" xfId="1" applyFont="1" applyFill="1" applyBorder="1" applyAlignment="1" applyProtection="1">
      <alignment horizontal="left" vertical="center"/>
    </xf>
    <xf numFmtId="0" fontId="4" fillId="0" borderId="0" xfId="1" applyFont="1" applyBorder="1" applyAlignment="1" applyProtection="1">
      <alignment horizontal="left" vertical="center"/>
    </xf>
    <xf numFmtId="0" fontId="6" fillId="0" borderId="35" xfId="1" applyFont="1" applyBorder="1" applyAlignment="1" applyProtection="1">
      <alignment horizontal="left" vertical="center"/>
    </xf>
    <xf numFmtId="0" fontId="6" fillId="0" borderId="36" xfId="1" applyFont="1" applyBorder="1" applyAlignment="1" applyProtection="1">
      <alignment horizontal="left" vertical="center"/>
    </xf>
  </cellXfs>
  <cellStyles count="3">
    <cellStyle name="標準" xfId="0" builtinId="0"/>
    <cellStyle name="標準 2" xfId="1" xr:uid="{00000000-0005-0000-0000-000001000000}"/>
    <cellStyle name="標準 2 2" xfId="2" xr:uid="{00000000-0005-0000-0000-000002000000}"/>
  </cellStyles>
  <dxfs count="7">
    <dxf>
      <font>
        <b/>
        <i val="0"/>
        <color rgb="FFFF0000"/>
      </font>
      <fill>
        <patternFill>
          <bgColor rgb="FFFFDDDD"/>
        </patternFill>
      </fill>
    </dxf>
    <dxf>
      <font>
        <b/>
        <i val="0"/>
        <color rgb="FFFF0000"/>
      </font>
      <fill>
        <patternFill>
          <bgColor rgb="FFFFDDDD"/>
        </patternFill>
      </fill>
    </dxf>
    <dxf>
      <font>
        <b/>
        <i val="0"/>
        <color rgb="FFFF0000"/>
      </font>
      <fill>
        <patternFill>
          <bgColor rgb="FFFFDDDD"/>
        </patternFill>
      </fill>
    </dxf>
    <dxf>
      <font>
        <b/>
        <i val="0"/>
        <color rgb="FFFF0000"/>
      </font>
      <fill>
        <patternFill>
          <bgColor rgb="FFFFDDDD"/>
        </patternFill>
      </fill>
    </dxf>
    <dxf>
      <font>
        <b/>
        <i val="0"/>
        <color rgb="FFFF0000"/>
      </font>
      <fill>
        <patternFill>
          <bgColor rgb="FFFFDDDD"/>
        </patternFill>
      </fill>
    </dxf>
    <dxf>
      <font>
        <b/>
        <i val="0"/>
        <color rgb="FFFF0000"/>
      </font>
      <fill>
        <patternFill>
          <bgColor rgb="FFFFDDDD"/>
        </patternFill>
      </fill>
    </dxf>
    <dxf>
      <font>
        <b/>
        <i val="0"/>
        <color rgb="FFFF0000"/>
      </font>
      <fill>
        <patternFill>
          <bgColor rgb="FFFFDDDD"/>
        </patternFill>
      </fill>
    </dxf>
  </dxfs>
  <tableStyles count="0" defaultTableStyle="TableStyleMedium2" defaultPivotStyle="PivotStyleLight16"/>
  <colors>
    <mruColors>
      <color rgb="FFFFDDDD"/>
      <color rgb="FFFFCCCC"/>
      <color rgb="FFDDDDDD"/>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23</xdr:col>
      <xdr:colOff>66675</xdr:colOff>
      <xdr:row>27</xdr:row>
      <xdr:rowOff>123169</xdr:rowOff>
    </xdr:from>
    <xdr:to>
      <xdr:col>49</xdr:col>
      <xdr:colOff>85725</xdr:colOff>
      <xdr:row>28</xdr:row>
      <xdr:rowOff>184669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086225" y="6695419"/>
          <a:ext cx="3486150" cy="25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900">
              <a:solidFill>
                <a:srgbClr val="FF0000"/>
              </a:solidFill>
              <a:latin typeface="HGSｺﾞｼｯｸM" panose="020B0600000000000000" pitchFamily="50" charset="-128"/>
              <a:ea typeface="HGSｺﾞｼｯｸM" panose="020B0600000000000000" pitchFamily="50" charset="-128"/>
            </a:rPr>
            <a:t>※</a:t>
          </a:r>
          <a:r>
            <a:rPr kumimoji="1" lang="ja-JP" altLang="en-US" sz="900">
              <a:solidFill>
                <a:srgbClr val="FF0000"/>
              </a:solidFill>
              <a:latin typeface="HGSｺﾞｼｯｸM" panose="020B0600000000000000" pitchFamily="50" charset="-128"/>
              <a:ea typeface="HGSｺﾞｼｯｸM" panose="020B0600000000000000" pitchFamily="50" charset="-128"/>
            </a:rPr>
            <a:t>請求人数、</a:t>
          </a:r>
          <a:r>
            <a:rPr kumimoji="1" lang="ja-JP" altLang="en-US" sz="1000">
              <a:solidFill>
                <a:srgbClr val="FF0000"/>
              </a:solidFill>
              <a:latin typeface="HGSｺﾞｼｯｸM" panose="020B0600000000000000" pitchFamily="50" charset="-128"/>
              <a:ea typeface="HGSｺﾞｼｯｸM" panose="020B0600000000000000" pitchFamily="50" charset="-128"/>
            </a:rPr>
            <a:t>請求</a:t>
          </a:r>
          <a:r>
            <a:rPr kumimoji="1" lang="ja-JP" altLang="en-US" sz="900">
              <a:solidFill>
                <a:srgbClr val="FF0000"/>
              </a:solidFill>
              <a:latin typeface="HGSｺﾞｼｯｸM" panose="020B0600000000000000" pitchFamily="50" charset="-128"/>
              <a:ea typeface="HGSｺﾞｼｯｸM" panose="020B0600000000000000" pitchFamily="50" charset="-128"/>
            </a:rPr>
            <a:t>金額は別紙から自動で入力されます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161925</xdr:rowOff>
    </xdr:from>
    <xdr:to>
      <xdr:col>3</xdr:col>
      <xdr:colOff>685801</xdr:colOff>
      <xdr:row>7</xdr:row>
      <xdr:rowOff>30825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04800" y="1162050"/>
          <a:ext cx="2971801" cy="288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solidFill>
                <a:srgbClr val="FF0000"/>
              </a:solidFill>
              <a:latin typeface="HGSｺﾞｼｯｸM" panose="020B0600000000000000" pitchFamily="50" charset="-128"/>
              <a:ea typeface="HGSｺﾞｼｯｸM" panose="020B0600000000000000" pitchFamily="50" charset="-128"/>
            </a:rPr>
            <a:t>行の追加、削除はしないでください</a:t>
          </a:r>
        </a:p>
      </xdr:txBody>
    </xdr: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2061825" y="8496300"/>
          <a:ext cx="397883" cy="429791"/>
          <a:chOff x="4490204" y="3662289"/>
          <a:chExt cx="435983" cy="436181"/>
        </a:xfrm>
      </xdr:grpSpPr>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161925</xdr:rowOff>
    </xdr:from>
    <xdr:to>
      <xdr:col>3</xdr:col>
      <xdr:colOff>685801</xdr:colOff>
      <xdr:row>7</xdr:row>
      <xdr:rowOff>30825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04800" y="1219200"/>
          <a:ext cx="2971801" cy="288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solidFill>
                <a:srgbClr val="FF0000"/>
              </a:solidFill>
              <a:latin typeface="HGSｺﾞｼｯｸM" panose="020B0600000000000000" pitchFamily="50" charset="-128"/>
              <a:ea typeface="HGSｺﾞｼｯｸM" panose="020B0600000000000000" pitchFamily="50" charset="-128"/>
            </a:rPr>
            <a:t>行の追加、削除はしないでください</a:t>
          </a:r>
        </a:p>
      </xdr:txBody>
    </xdr: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2061825" y="8496300"/>
          <a:ext cx="397883" cy="429791"/>
          <a:chOff x="4490204" y="3662289"/>
          <a:chExt cx="435983" cy="436181"/>
        </a:xfrm>
      </xdr:grpSpPr>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2061825" y="8496300"/>
          <a:ext cx="397883" cy="429791"/>
          <a:chOff x="4490204" y="3662289"/>
          <a:chExt cx="435983" cy="436181"/>
        </a:xfrm>
      </xdr:grpSpPr>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161925</xdr:rowOff>
    </xdr:from>
    <xdr:to>
      <xdr:col>3</xdr:col>
      <xdr:colOff>685801</xdr:colOff>
      <xdr:row>7</xdr:row>
      <xdr:rowOff>30825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04800" y="1219200"/>
          <a:ext cx="2971801" cy="288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solidFill>
                <a:srgbClr val="FF0000"/>
              </a:solidFill>
              <a:latin typeface="HGSｺﾞｼｯｸM" panose="020B0600000000000000" pitchFamily="50" charset="-128"/>
              <a:ea typeface="HGSｺﾞｼｯｸM" panose="020B0600000000000000" pitchFamily="50" charset="-128"/>
            </a:rPr>
            <a:t>行の追加、削除はしないでください</a:t>
          </a:r>
        </a:p>
      </xdr:txBody>
    </xdr: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12061825" y="8496300"/>
          <a:ext cx="397883" cy="429791"/>
          <a:chOff x="4490204" y="3662289"/>
          <a:chExt cx="435983" cy="436181"/>
        </a:xfrm>
      </xdr:grpSpPr>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12061825" y="8496300"/>
          <a:ext cx="397883" cy="429791"/>
          <a:chOff x="4490204" y="3662289"/>
          <a:chExt cx="435983" cy="436181"/>
        </a:xfrm>
      </xdr:grpSpPr>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161925</xdr:rowOff>
    </xdr:from>
    <xdr:to>
      <xdr:col>3</xdr:col>
      <xdr:colOff>685801</xdr:colOff>
      <xdr:row>7</xdr:row>
      <xdr:rowOff>30825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04800" y="1219200"/>
          <a:ext cx="2971801" cy="288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solidFill>
                <a:srgbClr val="FF0000"/>
              </a:solidFill>
              <a:latin typeface="HGSｺﾞｼｯｸM" panose="020B0600000000000000" pitchFamily="50" charset="-128"/>
              <a:ea typeface="HGSｺﾞｼｯｸM" panose="020B0600000000000000" pitchFamily="50" charset="-128"/>
            </a:rPr>
            <a:t>行の追加、削除はしないでください</a:t>
          </a:r>
        </a:p>
      </xdr:txBody>
    </xdr: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12061825" y="8496300"/>
          <a:ext cx="397883" cy="429791"/>
          <a:chOff x="4490204" y="3662289"/>
          <a:chExt cx="435983" cy="436181"/>
        </a:xfrm>
      </xdr:grpSpPr>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12061825" y="8496300"/>
          <a:ext cx="397883" cy="429791"/>
          <a:chOff x="4490204" y="3662289"/>
          <a:chExt cx="435983" cy="436181"/>
        </a:xfrm>
      </xdr:grpSpPr>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161925</xdr:rowOff>
    </xdr:from>
    <xdr:to>
      <xdr:col>3</xdr:col>
      <xdr:colOff>685801</xdr:colOff>
      <xdr:row>7</xdr:row>
      <xdr:rowOff>30825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04800" y="1219200"/>
          <a:ext cx="2971801" cy="288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solidFill>
                <a:srgbClr val="FF0000"/>
              </a:solidFill>
              <a:latin typeface="HGSｺﾞｼｯｸM" panose="020B0600000000000000" pitchFamily="50" charset="-128"/>
              <a:ea typeface="HGSｺﾞｼｯｸM" panose="020B0600000000000000" pitchFamily="50" charset="-128"/>
            </a:rPr>
            <a:t>行の追加、削除はしないでください</a:t>
          </a:r>
        </a:p>
      </xdr:txBody>
    </xdr: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12061825" y="8496300"/>
          <a:ext cx="397883" cy="429791"/>
          <a:chOff x="4490204" y="3662289"/>
          <a:chExt cx="435983" cy="436181"/>
        </a:xfrm>
      </xdr:grpSpPr>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12061825" y="8496300"/>
          <a:ext cx="397883" cy="429791"/>
          <a:chOff x="4490204" y="3662289"/>
          <a:chExt cx="435983" cy="436181"/>
        </a:xfrm>
      </xdr:grpSpPr>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161925</xdr:rowOff>
    </xdr:from>
    <xdr:to>
      <xdr:col>3</xdr:col>
      <xdr:colOff>685801</xdr:colOff>
      <xdr:row>7</xdr:row>
      <xdr:rowOff>30825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04800" y="1219200"/>
          <a:ext cx="2971801" cy="288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solidFill>
                <a:srgbClr val="FF0000"/>
              </a:solidFill>
              <a:latin typeface="HGSｺﾞｼｯｸM" panose="020B0600000000000000" pitchFamily="50" charset="-128"/>
              <a:ea typeface="HGSｺﾞｼｯｸM" panose="020B0600000000000000" pitchFamily="50" charset="-128"/>
            </a:rPr>
            <a:t>行の追加、削除はしないでください</a:t>
          </a:r>
        </a:p>
      </xdr:txBody>
    </xdr: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12061825" y="8496300"/>
          <a:ext cx="397883" cy="429791"/>
          <a:chOff x="4490204" y="3662289"/>
          <a:chExt cx="435983" cy="436181"/>
        </a:xfrm>
      </xdr:grpSpPr>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12061825" y="8496300"/>
          <a:ext cx="397883" cy="429791"/>
          <a:chOff x="4490204" y="3662289"/>
          <a:chExt cx="435983" cy="436181"/>
        </a:xfrm>
      </xdr:grpSpPr>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161925</xdr:rowOff>
    </xdr:from>
    <xdr:to>
      <xdr:col>3</xdr:col>
      <xdr:colOff>685801</xdr:colOff>
      <xdr:row>7</xdr:row>
      <xdr:rowOff>30825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04800" y="1219200"/>
          <a:ext cx="2971801" cy="288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l"/>
          <a:r>
            <a:rPr kumimoji="1" lang="en-US" altLang="ja-JP" sz="1100">
              <a:solidFill>
                <a:srgbClr val="FF0000"/>
              </a:solidFill>
              <a:latin typeface="HGSｺﾞｼｯｸM" panose="020B0600000000000000" pitchFamily="50" charset="-128"/>
              <a:ea typeface="HGSｺﾞｼｯｸM" panose="020B0600000000000000" pitchFamily="50" charset="-128"/>
            </a:rPr>
            <a:t>※</a:t>
          </a:r>
          <a:r>
            <a:rPr kumimoji="1" lang="ja-JP" altLang="en-US" sz="1100">
              <a:solidFill>
                <a:srgbClr val="FF0000"/>
              </a:solidFill>
              <a:latin typeface="HGSｺﾞｼｯｸM" panose="020B0600000000000000" pitchFamily="50" charset="-128"/>
              <a:ea typeface="HGSｺﾞｼｯｸM" panose="020B0600000000000000" pitchFamily="50" charset="-128"/>
            </a:rPr>
            <a:t>行の追加、削除はしないでください</a:t>
          </a:r>
        </a:p>
      </xdr:txBody>
    </xdr: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12061825" y="8496300"/>
          <a:ext cx="397883" cy="429791"/>
          <a:chOff x="4490204" y="3662289"/>
          <a:chExt cx="435983" cy="436181"/>
        </a:xfrm>
      </xdr:grpSpPr>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twoCellAnchor>
    <xdr:from>
      <xdr:col>20</xdr:col>
      <xdr:colOff>523875</xdr:colOff>
      <xdr:row>29</xdr:row>
      <xdr:rowOff>266700</xdr:rowOff>
    </xdr:from>
    <xdr:to>
      <xdr:col>21</xdr:col>
      <xdr:colOff>102608</xdr:colOff>
      <xdr:row>31</xdr:row>
      <xdr:rowOff>36091</xdr:rowOff>
    </xdr:to>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12061825" y="8496300"/>
          <a:ext cx="397883" cy="429791"/>
          <a:chOff x="4490204" y="3662289"/>
          <a:chExt cx="435983" cy="436181"/>
        </a:xfrm>
      </xdr:grpSpPr>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494187" y="3666469"/>
            <a:ext cx="432000" cy="43200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押印</a:t>
            </a:r>
            <a:endParaRPr kumimoji="1" lang="en-US" altLang="ja-JP" sz="900">
              <a:solidFill>
                <a:srgbClr val="FF0000"/>
              </a:solidFill>
              <a:latin typeface="HGSｺﾞｼｯｸM" panose="020B0600000000000000" pitchFamily="50" charset="-128"/>
              <a:ea typeface="HGSｺﾞｼｯｸM" panose="020B0600000000000000" pitchFamily="50" charset="-128"/>
            </a:endParaRPr>
          </a:p>
          <a:p>
            <a:pPr algn="ctr"/>
            <a:r>
              <a:rPr kumimoji="1" lang="ja-JP" altLang="en-US" sz="900">
                <a:solidFill>
                  <a:srgbClr val="FF0000"/>
                </a:solidFill>
                <a:latin typeface="HGSｺﾞｼｯｸM" panose="020B0600000000000000" pitchFamily="50" charset="-128"/>
                <a:ea typeface="HGSｺﾞｼｯｸM" panose="020B0600000000000000" pitchFamily="50" charset="-128"/>
              </a:rPr>
              <a:t>不要</a:t>
            </a:r>
          </a:p>
        </xdr:txBody>
      </xdr:sp>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4490204" y="3662289"/>
            <a:ext cx="432000" cy="436181"/>
          </a:xfrm>
          <a:prstGeom prst="rect">
            <a:avLst/>
          </a:prstGeom>
          <a:no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algn="ctr"/>
            <a:endParaRPr kumimoji="1" lang="ja-JP" altLang="en-US" sz="900">
              <a:solidFill>
                <a:srgbClr val="FF0000"/>
              </a:solidFill>
              <a:latin typeface="HGSｺﾞｼｯｸM" panose="020B0600000000000000" pitchFamily="50" charset="-128"/>
              <a:ea typeface="HGSｺﾞｼｯｸM" panose="020B0600000000000000" pitchFamily="50" charset="-128"/>
            </a:endParaRPr>
          </a:p>
        </xdr:txBody>
      </xdr:sp>
    </xdr:grpSp>
    <xdr:clientData fPrintsWithSheet="0"/>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40"/>
  <sheetViews>
    <sheetView showGridLines="0" tabSelected="1" zoomScaleNormal="100" zoomScaleSheetLayoutView="100" workbookViewId="0">
      <selection activeCell="U7" sqref="U7:Z7"/>
    </sheetView>
  </sheetViews>
  <sheetFormatPr defaultColWidth="2" defaultRowHeight="12"/>
  <cols>
    <col min="1" max="1" width="8.59765625" style="7" bestFit="1" customWidth="1"/>
    <col min="2" max="2" width="9.69921875" style="7" bestFit="1" customWidth="1"/>
    <col min="3" max="16384" width="2" style="2"/>
  </cols>
  <sheetData>
    <row r="1" spans="1:77" ht="18.75" customHeight="1">
      <c r="AK1" s="237" t="s">
        <v>29</v>
      </c>
      <c r="AL1" s="238"/>
      <c r="AM1" s="238"/>
      <c r="AN1" s="239"/>
      <c r="AO1" s="236">
        <v>2024</v>
      </c>
      <c r="AP1" s="236"/>
      <c r="AQ1" s="236"/>
      <c r="AR1" s="236"/>
      <c r="AS1" s="246" t="s">
        <v>7</v>
      </c>
      <c r="AT1" s="246"/>
      <c r="AU1" s="236">
        <v>5</v>
      </c>
      <c r="AV1" s="236"/>
      <c r="AW1" s="246" t="s">
        <v>30</v>
      </c>
      <c r="AX1" s="246"/>
      <c r="AY1" s="236">
        <v>10</v>
      </c>
      <c r="AZ1" s="236"/>
      <c r="BA1" s="246" t="s">
        <v>31</v>
      </c>
      <c r="BB1" s="247"/>
      <c r="BD1" s="97" t="s">
        <v>105</v>
      </c>
      <c r="BE1" s="98"/>
      <c r="BF1" s="98"/>
      <c r="BG1" s="98"/>
      <c r="BH1" s="98"/>
      <c r="BI1" s="98"/>
      <c r="BJ1" s="98"/>
      <c r="BK1" s="98"/>
      <c r="BL1" s="98"/>
      <c r="BM1" s="98"/>
      <c r="BN1" s="98"/>
      <c r="BO1" s="98"/>
      <c r="BP1" s="98"/>
      <c r="BQ1" s="98"/>
      <c r="BR1" s="98"/>
      <c r="BS1" s="98"/>
      <c r="BT1" s="98"/>
      <c r="BU1" s="98"/>
      <c r="BV1" s="98"/>
      <c r="BW1" s="98"/>
      <c r="BX1" s="98"/>
      <c r="BY1" s="98"/>
    </row>
    <row r="2" spans="1:77">
      <c r="D2" s="2" t="s">
        <v>64</v>
      </c>
      <c r="BD2" s="96"/>
      <c r="BE2" s="96"/>
      <c r="BF2" s="96"/>
      <c r="BG2" s="96"/>
      <c r="BH2" s="96"/>
      <c r="BI2" s="96"/>
      <c r="BJ2" s="96"/>
      <c r="BK2" s="96"/>
      <c r="BL2" s="96"/>
      <c r="BM2" s="96"/>
      <c r="BN2" s="96"/>
      <c r="BO2" s="96"/>
      <c r="BP2" s="96"/>
      <c r="BQ2" s="96"/>
      <c r="BR2" s="96"/>
      <c r="BS2" s="96"/>
      <c r="BT2" s="96"/>
      <c r="BU2" s="96"/>
      <c r="BV2" s="96"/>
      <c r="BW2" s="96"/>
      <c r="BX2" s="96"/>
      <c r="BY2" s="96"/>
    </row>
    <row r="3" spans="1:77" ht="12.5" thickBot="1">
      <c r="A3" s="100" t="s">
        <v>68</v>
      </c>
      <c r="B3" s="100"/>
      <c r="BD3" s="96"/>
      <c r="BE3" s="96"/>
      <c r="BF3" s="96"/>
      <c r="BG3" s="96"/>
      <c r="BH3" s="96"/>
      <c r="BI3" s="96"/>
      <c r="BJ3" s="96"/>
      <c r="BK3" s="96"/>
      <c r="BL3" s="96"/>
      <c r="BM3" s="96"/>
      <c r="BN3" s="96"/>
      <c r="BO3" s="96"/>
      <c r="BP3" s="96"/>
      <c r="BQ3" s="96"/>
      <c r="BR3" s="96"/>
      <c r="BS3" s="96"/>
      <c r="BT3" s="96"/>
      <c r="BU3" s="96"/>
      <c r="BV3" s="96"/>
      <c r="BW3" s="96"/>
      <c r="BX3" s="96"/>
      <c r="BY3" s="96"/>
    </row>
    <row r="4" spans="1:77" ht="20.25" customHeight="1" thickBot="1">
      <c r="A4" s="12" t="s">
        <v>50</v>
      </c>
      <c r="B4" s="49" t="s">
        <v>108</v>
      </c>
      <c r="C4" s="242" t="s">
        <v>0</v>
      </c>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D4" s="96"/>
      <c r="BE4" s="96"/>
      <c r="BF4" s="96"/>
      <c r="BG4" s="96"/>
      <c r="BH4" s="96"/>
      <c r="BI4" s="96"/>
      <c r="BJ4" s="96"/>
      <c r="BK4" s="96"/>
      <c r="BL4" s="96"/>
      <c r="BM4" s="96"/>
      <c r="BN4" s="96"/>
      <c r="BO4" s="96"/>
      <c r="BP4" s="96"/>
      <c r="BQ4" s="96"/>
      <c r="BR4" s="96"/>
      <c r="BS4" s="96"/>
      <c r="BT4" s="96"/>
      <c r="BU4" s="96"/>
      <c r="BV4" s="96"/>
      <c r="BW4" s="96"/>
      <c r="BX4" s="96"/>
      <c r="BY4" s="96"/>
    </row>
    <row r="5" spans="1:77" ht="15" customHeight="1">
      <c r="A5" s="12" t="s">
        <v>73</v>
      </c>
      <c r="B5" s="48">
        <f>("20"&amp;MID(B4,FIND("和",B4)+1,FIND("年",B4)-FIND("和",B4)-1)+18&amp;"/4/1")*1</f>
        <v>45383</v>
      </c>
      <c r="C5" s="243" t="s">
        <v>102</v>
      </c>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D5" s="96"/>
      <c r="BE5" s="96"/>
      <c r="BF5" s="96"/>
      <c r="BG5" s="96"/>
      <c r="BH5" s="96"/>
      <c r="BI5" s="96"/>
      <c r="BJ5" s="96"/>
      <c r="BK5" s="96"/>
      <c r="BL5" s="96"/>
      <c r="BM5" s="96"/>
      <c r="BN5" s="96"/>
      <c r="BO5" s="96"/>
      <c r="BP5" s="96"/>
      <c r="BQ5" s="96"/>
      <c r="BR5" s="96"/>
      <c r="BS5" s="96"/>
      <c r="BT5" s="96"/>
      <c r="BU5" s="96"/>
      <c r="BV5" s="96"/>
      <c r="BW5" s="96"/>
      <c r="BX5" s="96"/>
      <c r="BY5" s="96"/>
    </row>
    <row r="6" spans="1:77" ht="15" customHeight="1">
      <c r="A6" s="12" t="s">
        <v>74</v>
      </c>
      <c r="B6" s="48">
        <f>DATE(YEAR(B5)+1,3,31)</f>
        <v>45747</v>
      </c>
      <c r="C6" s="243" t="s">
        <v>103</v>
      </c>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D6" s="96"/>
      <c r="BE6" s="96"/>
      <c r="BF6" s="96"/>
      <c r="BG6" s="96"/>
      <c r="BH6" s="96"/>
      <c r="BI6" s="96"/>
      <c r="BJ6" s="96"/>
      <c r="BK6" s="96"/>
      <c r="BL6" s="96"/>
      <c r="BM6" s="96"/>
      <c r="BN6" s="96"/>
      <c r="BO6" s="96"/>
      <c r="BP6" s="96"/>
      <c r="BQ6" s="96"/>
      <c r="BR6" s="96"/>
      <c r="BS6" s="96"/>
      <c r="BT6" s="96"/>
      <c r="BU6" s="96"/>
      <c r="BV6" s="96"/>
      <c r="BW6" s="96"/>
      <c r="BX6" s="96"/>
      <c r="BY6" s="96"/>
    </row>
    <row r="7" spans="1:77" s="4" customFormat="1" ht="26.25" customHeight="1">
      <c r="A7" s="7"/>
      <c r="B7" s="7"/>
      <c r="S7" s="240" t="s">
        <v>13</v>
      </c>
      <c r="T7" s="240"/>
      <c r="U7" s="245">
        <v>2024</v>
      </c>
      <c r="V7" s="245"/>
      <c r="W7" s="245"/>
      <c r="X7" s="245"/>
      <c r="Y7" s="245"/>
      <c r="Z7" s="245"/>
      <c r="AA7" s="241" t="s">
        <v>7</v>
      </c>
      <c r="AB7" s="241"/>
      <c r="AC7" s="245">
        <v>4</v>
      </c>
      <c r="AD7" s="245"/>
      <c r="AE7" s="245"/>
      <c r="AF7" s="245"/>
      <c r="AG7" s="245"/>
      <c r="AH7" s="245"/>
      <c r="AI7" s="241" t="s">
        <v>35</v>
      </c>
      <c r="AJ7" s="241"/>
      <c r="AK7" s="241"/>
      <c r="AL7" s="241"/>
      <c r="BD7" s="97" t="s">
        <v>106</v>
      </c>
      <c r="BE7" s="98"/>
      <c r="BF7" s="98"/>
      <c r="BG7" s="98"/>
      <c r="BH7" s="98"/>
      <c r="BI7" s="98"/>
      <c r="BJ7" s="98"/>
      <c r="BK7" s="98"/>
      <c r="BL7" s="98"/>
      <c r="BM7" s="98"/>
      <c r="BN7" s="98"/>
      <c r="BO7" s="98"/>
      <c r="BP7" s="98"/>
      <c r="BQ7" s="98"/>
      <c r="BR7" s="98"/>
      <c r="BS7" s="98"/>
      <c r="BT7" s="98"/>
      <c r="BU7" s="98"/>
      <c r="BV7" s="98"/>
      <c r="BW7" s="98"/>
      <c r="BX7" s="98"/>
      <c r="BY7" s="98"/>
    </row>
    <row r="8" spans="1:77" ht="7.5" customHeight="1">
      <c r="BD8" s="99" t="s">
        <v>107</v>
      </c>
      <c r="BE8" s="99"/>
      <c r="BF8" s="99"/>
      <c r="BG8" s="99"/>
      <c r="BH8" s="99"/>
      <c r="BI8" s="99"/>
      <c r="BJ8" s="99"/>
      <c r="BK8" s="99"/>
      <c r="BL8" s="99"/>
      <c r="BM8" s="99"/>
      <c r="BN8" s="99"/>
      <c r="BO8" s="99"/>
      <c r="BP8" s="99"/>
      <c r="BQ8" s="99"/>
      <c r="BR8" s="99"/>
      <c r="BS8" s="99"/>
      <c r="BT8" s="99"/>
      <c r="BU8" s="99"/>
      <c r="BV8" s="99"/>
      <c r="BW8" s="99"/>
      <c r="BX8" s="99"/>
      <c r="BY8" s="99"/>
    </row>
    <row r="9" spans="1:77" ht="45" customHeight="1">
      <c r="A9" s="100" t="s">
        <v>69</v>
      </c>
      <c r="B9" s="100"/>
      <c r="C9" s="188" t="s">
        <v>1</v>
      </c>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D9" s="99"/>
      <c r="BE9" s="99"/>
      <c r="BF9" s="99"/>
      <c r="BG9" s="99"/>
      <c r="BH9" s="99"/>
      <c r="BI9" s="99"/>
      <c r="BJ9" s="99"/>
      <c r="BK9" s="99"/>
      <c r="BL9" s="99"/>
      <c r="BM9" s="99"/>
      <c r="BN9" s="99"/>
      <c r="BO9" s="99"/>
      <c r="BP9" s="99"/>
      <c r="BQ9" s="99"/>
      <c r="BR9" s="99"/>
      <c r="BS9" s="99"/>
      <c r="BT9" s="99"/>
      <c r="BU9" s="99"/>
      <c r="BV9" s="99"/>
      <c r="BW9" s="99"/>
      <c r="BX9" s="99"/>
      <c r="BY9" s="99"/>
    </row>
    <row r="10" spans="1:77" ht="7.5" customHeight="1"/>
    <row r="11" spans="1:77" ht="15" customHeight="1" thickBot="1">
      <c r="A11" s="60" t="s">
        <v>49</v>
      </c>
      <c r="B11" s="13"/>
      <c r="C11" s="2" t="s">
        <v>14</v>
      </c>
    </row>
    <row r="12" spans="1:77" ht="15" customHeight="1" thickBot="1">
      <c r="A12" s="61" t="s">
        <v>76</v>
      </c>
      <c r="B12" s="50">
        <v>8700</v>
      </c>
      <c r="C12" s="2" t="s">
        <v>15</v>
      </c>
    </row>
    <row r="13" spans="1:77" ht="15" customHeight="1" thickBot="1">
      <c r="A13" s="62" t="s">
        <v>77</v>
      </c>
      <c r="B13" s="50">
        <v>25700</v>
      </c>
      <c r="C13" s="2" t="s">
        <v>16</v>
      </c>
      <c r="E13" s="3"/>
    </row>
    <row r="14" spans="1:77" ht="15" customHeight="1" thickBot="1">
      <c r="A14" s="63" t="s">
        <v>78</v>
      </c>
      <c r="B14" s="50">
        <v>400</v>
      </c>
    </row>
    <row r="15" spans="1:77" s="4" customFormat="1" ht="15" customHeight="1">
      <c r="C15" s="4" t="s">
        <v>2</v>
      </c>
    </row>
    <row r="16" spans="1:77" ht="18.75" customHeight="1">
      <c r="C16" s="114" t="s">
        <v>3</v>
      </c>
      <c r="D16" s="115"/>
      <c r="E16" s="115"/>
      <c r="F16" s="115"/>
      <c r="G16" s="115"/>
      <c r="H16" s="115"/>
      <c r="I16" s="115"/>
      <c r="J16" s="116"/>
      <c r="K16" s="144"/>
      <c r="L16" s="145"/>
      <c r="M16" s="145"/>
      <c r="N16" s="145"/>
      <c r="O16" s="145"/>
      <c r="P16" s="145"/>
      <c r="Q16" s="145"/>
      <c r="R16" s="145"/>
      <c r="S16" s="145"/>
      <c r="T16" s="145"/>
      <c r="U16" s="145"/>
      <c r="V16" s="145"/>
      <c r="W16" s="145"/>
      <c r="X16" s="145"/>
      <c r="Y16" s="145"/>
      <c r="Z16" s="145"/>
      <c r="AA16" s="146"/>
      <c r="AB16" s="105" t="s">
        <v>33</v>
      </c>
      <c r="AC16" s="106"/>
      <c r="AD16" s="106"/>
      <c r="AE16" s="106"/>
      <c r="AF16" s="106"/>
      <c r="AG16" s="107"/>
      <c r="AH16" s="214"/>
      <c r="AI16" s="215"/>
      <c r="AJ16" s="215"/>
      <c r="AK16" s="215"/>
      <c r="AL16" s="215"/>
      <c r="AM16" s="215"/>
      <c r="AN16" s="215"/>
      <c r="AO16" s="215"/>
      <c r="AP16" s="215"/>
      <c r="AQ16" s="215"/>
      <c r="AR16" s="215"/>
      <c r="AS16" s="215"/>
      <c r="AT16" s="215"/>
      <c r="AU16" s="215"/>
      <c r="AV16" s="215"/>
      <c r="AW16" s="215"/>
      <c r="AX16" s="215"/>
      <c r="AY16" s="215"/>
      <c r="AZ16" s="215"/>
      <c r="BA16" s="215"/>
      <c r="BB16" s="216"/>
    </row>
    <row r="17" spans="1:54" ht="22.5" customHeight="1">
      <c r="C17" s="117" t="s">
        <v>32</v>
      </c>
      <c r="D17" s="118"/>
      <c r="E17" s="118"/>
      <c r="F17" s="118"/>
      <c r="G17" s="118"/>
      <c r="H17" s="118"/>
      <c r="I17" s="118"/>
      <c r="J17" s="119"/>
      <c r="K17" s="165"/>
      <c r="L17" s="166"/>
      <c r="M17" s="166"/>
      <c r="N17" s="166"/>
      <c r="O17" s="166"/>
      <c r="P17" s="166"/>
      <c r="Q17" s="166"/>
      <c r="R17" s="166"/>
      <c r="S17" s="166"/>
      <c r="T17" s="166"/>
      <c r="U17" s="166"/>
      <c r="V17" s="166"/>
      <c r="W17" s="166"/>
      <c r="X17" s="166"/>
      <c r="Y17" s="166"/>
      <c r="Z17" s="166"/>
      <c r="AA17" s="183"/>
      <c r="AB17" s="180"/>
      <c r="AC17" s="181"/>
      <c r="AD17" s="181"/>
      <c r="AE17" s="181"/>
      <c r="AF17" s="181"/>
      <c r="AG17" s="182"/>
      <c r="AH17" s="217"/>
      <c r="AI17" s="218"/>
      <c r="AJ17" s="218"/>
      <c r="AK17" s="218"/>
      <c r="AL17" s="218"/>
      <c r="AM17" s="218"/>
      <c r="AN17" s="218"/>
      <c r="AO17" s="218"/>
      <c r="AP17" s="218"/>
      <c r="AQ17" s="218"/>
      <c r="AR17" s="218"/>
      <c r="AS17" s="218"/>
      <c r="AT17" s="218"/>
      <c r="AU17" s="218"/>
      <c r="AV17" s="218"/>
      <c r="AW17" s="218"/>
      <c r="AX17" s="218"/>
      <c r="AY17" s="218"/>
      <c r="AZ17" s="218"/>
      <c r="BA17" s="218"/>
      <c r="BB17" s="219"/>
    </row>
    <row r="18" spans="1:54" ht="30" customHeight="1">
      <c r="C18" s="120"/>
      <c r="D18" s="121"/>
      <c r="E18" s="121"/>
      <c r="F18" s="121"/>
      <c r="G18" s="121"/>
      <c r="H18" s="121"/>
      <c r="I18" s="121"/>
      <c r="J18" s="122"/>
      <c r="K18" s="167"/>
      <c r="L18" s="168"/>
      <c r="M18" s="168"/>
      <c r="N18" s="168"/>
      <c r="O18" s="168"/>
      <c r="P18" s="168"/>
      <c r="Q18" s="168"/>
      <c r="R18" s="168"/>
      <c r="S18" s="168"/>
      <c r="T18" s="168"/>
      <c r="U18" s="168"/>
      <c r="V18" s="168"/>
      <c r="W18" s="168"/>
      <c r="X18" s="168"/>
      <c r="Y18" s="168"/>
      <c r="Z18" s="168"/>
      <c r="AA18" s="184"/>
      <c r="AB18" s="111" t="s">
        <v>34</v>
      </c>
      <c r="AC18" s="112"/>
      <c r="AD18" s="112"/>
      <c r="AE18" s="112"/>
      <c r="AF18" s="112"/>
      <c r="AG18" s="113"/>
      <c r="AH18" s="139"/>
      <c r="AI18" s="140"/>
      <c r="AJ18" s="140"/>
      <c r="AK18" s="140"/>
      <c r="AL18" s="140"/>
      <c r="AM18" s="140"/>
      <c r="AN18" s="140"/>
      <c r="AO18" s="140"/>
      <c r="AP18" s="140"/>
      <c r="AQ18" s="140"/>
      <c r="AR18" s="140"/>
      <c r="AS18" s="140"/>
      <c r="AT18" s="140"/>
      <c r="AU18" s="140"/>
      <c r="AV18" s="140"/>
      <c r="AW18" s="140"/>
      <c r="AX18" s="140"/>
      <c r="AY18" s="140"/>
      <c r="AZ18" s="140"/>
      <c r="BA18" s="140"/>
      <c r="BB18" s="185"/>
    </row>
    <row r="19" spans="1:54" ht="15" customHeight="1"/>
    <row r="20" spans="1:54" s="4" customFormat="1" ht="15" customHeight="1">
      <c r="A20" s="7"/>
      <c r="B20" s="7"/>
      <c r="C20" s="4" t="s">
        <v>17</v>
      </c>
    </row>
    <row r="21" spans="1:54" ht="18.75" customHeight="1">
      <c r="C21" s="114" t="s">
        <v>3</v>
      </c>
      <c r="D21" s="115"/>
      <c r="E21" s="115"/>
      <c r="F21" s="115"/>
      <c r="G21" s="115"/>
      <c r="H21" s="115"/>
      <c r="I21" s="115"/>
      <c r="J21" s="116"/>
      <c r="K21" s="224"/>
      <c r="L21" s="224"/>
      <c r="M21" s="224"/>
      <c r="N21" s="224"/>
      <c r="O21" s="224"/>
      <c r="P21" s="224"/>
      <c r="Q21" s="224"/>
      <c r="R21" s="224"/>
      <c r="S21" s="224"/>
      <c r="T21" s="224"/>
      <c r="U21" s="224"/>
      <c r="V21" s="224"/>
      <c r="W21" s="224"/>
      <c r="X21" s="224"/>
      <c r="Y21" s="224"/>
      <c r="Z21" s="224"/>
      <c r="AA21" s="225"/>
      <c r="AB21" s="106" t="s">
        <v>27</v>
      </c>
      <c r="AC21" s="106"/>
      <c r="AD21" s="106"/>
      <c r="AE21" s="106"/>
      <c r="AF21" s="106"/>
      <c r="AG21" s="107"/>
      <c r="AH21" s="179" t="s">
        <v>4</v>
      </c>
      <c r="AI21" s="179"/>
      <c r="AJ21" s="178"/>
      <c r="AK21" s="178"/>
      <c r="AL21" s="178"/>
      <c r="AM21" s="178"/>
      <c r="AN21" s="178"/>
      <c r="AO21" s="178"/>
      <c r="AP21" s="178"/>
      <c r="AQ21" s="178"/>
      <c r="AR21" s="179"/>
      <c r="AS21" s="179"/>
      <c r="AT21" s="179"/>
      <c r="AU21" s="179"/>
      <c r="AV21" s="179"/>
      <c r="AW21" s="179"/>
      <c r="AX21" s="179"/>
      <c r="AY21" s="179"/>
      <c r="AZ21" s="179"/>
      <c r="BA21" s="179"/>
      <c r="BB21" s="223"/>
    </row>
    <row r="22" spans="1:54" ht="18.75" customHeight="1">
      <c r="C22" s="127" t="s">
        <v>5</v>
      </c>
      <c r="D22" s="128"/>
      <c r="E22" s="128"/>
      <c r="F22" s="128"/>
      <c r="G22" s="128"/>
      <c r="H22" s="128"/>
      <c r="I22" s="128"/>
      <c r="J22" s="129"/>
      <c r="K22" s="123"/>
      <c r="L22" s="123"/>
      <c r="M22" s="123"/>
      <c r="N22" s="123"/>
      <c r="O22" s="123"/>
      <c r="P22" s="123"/>
      <c r="Q22" s="123"/>
      <c r="R22" s="123"/>
      <c r="S22" s="123"/>
      <c r="T22" s="123"/>
      <c r="U22" s="123"/>
      <c r="V22" s="123"/>
      <c r="W22" s="123"/>
      <c r="X22" s="123"/>
      <c r="Y22" s="123"/>
      <c r="Z22" s="123"/>
      <c r="AA22" s="124"/>
      <c r="AB22" s="109"/>
      <c r="AC22" s="109"/>
      <c r="AD22" s="109"/>
      <c r="AE22" s="109"/>
      <c r="AF22" s="109"/>
      <c r="AG22" s="110"/>
      <c r="AH22" s="147"/>
      <c r="AI22" s="148"/>
      <c r="AJ22" s="148"/>
      <c r="AK22" s="148"/>
      <c r="AL22" s="148"/>
      <c r="AM22" s="148"/>
      <c r="AN22" s="148"/>
      <c r="AO22" s="148"/>
      <c r="AP22" s="148"/>
      <c r="AQ22" s="148"/>
      <c r="AR22" s="148"/>
      <c r="AS22" s="148"/>
      <c r="AT22" s="148"/>
      <c r="AU22" s="148"/>
      <c r="AV22" s="148"/>
      <c r="AW22" s="148"/>
      <c r="AX22" s="148"/>
      <c r="AY22" s="148"/>
      <c r="AZ22" s="148"/>
      <c r="BA22" s="148"/>
      <c r="BB22" s="149"/>
    </row>
    <row r="23" spans="1:54" ht="33.75" customHeight="1">
      <c r="C23" s="130"/>
      <c r="D23" s="131"/>
      <c r="E23" s="131"/>
      <c r="F23" s="131"/>
      <c r="G23" s="131"/>
      <c r="H23" s="131"/>
      <c r="I23" s="131"/>
      <c r="J23" s="132"/>
      <c r="K23" s="125"/>
      <c r="L23" s="125"/>
      <c r="M23" s="125"/>
      <c r="N23" s="125"/>
      <c r="O23" s="125"/>
      <c r="P23" s="125"/>
      <c r="Q23" s="125"/>
      <c r="R23" s="125"/>
      <c r="S23" s="125"/>
      <c r="T23" s="125"/>
      <c r="U23" s="125"/>
      <c r="V23" s="125"/>
      <c r="W23" s="125"/>
      <c r="X23" s="125"/>
      <c r="Y23" s="125"/>
      <c r="Z23" s="125"/>
      <c r="AA23" s="126"/>
      <c r="AB23" s="109"/>
      <c r="AC23" s="109"/>
      <c r="AD23" s="109"/>
      <c r="AE23" s="109"/>
      <c r="AF23" s="109"/>
      <c r="AG23" s="110"/>
      <c r="AH23" s="150"/>
      <c r="AI23" s="151"/>
      <c r="AJ23" s="151"/>
      <c r="AK23" s="151"/>
      <c r="AL23" s="151"/>
      <c r="AM23" s="151"/>
      <c r="AN23" s="151"/>
      <c r="AO23" s="151"/>
      <c r="AP23" s="151"/>
      <c r="AQ23" s="151"/>
      <c r="AR23" s="151"/>
      <c r="AS23" s="151"/>
      <c r="AT23" s="151"/>
      <c r="AU23" s="151"/>
      <c r="AV23" s="151"/>
      <c r="AW23" s="151"/>
      <c r="AX23" s="151"/>
      <c r="AY23" s="151"/>
      <c r="AZ23" s="151"/>
      <c r="BA23" s="151"/>
      <c r="BB23" s="152"/>
    </row>
    <row r="24" spans="1:54" ht="18.75" customHeight="1">
      <c r="C24" s="133" t="s">
        <v>75</v>
      </c>
      <c r="D24" s="112"/>
      <c r="E24" s="112"/>
      <c r="F24" s="112"/>
      <c r="G24" s="112"/>
      <c r="H24" s="112"/>
      <c r="I24" s="112"/>
      <c r="J24" s="113"/>
      <c r="K24" s="139"/>
      <c r="L24" s="140"/>
      <c r="M24" s="140"/>
      <c r="N24" s="140"/>
      <c r="O24" s="140"/>
      <c r="P24" s="140"/>
      <c r="Q24" s="140"/>
      <c r="R24" s="140"/>
      <c r="S24" s="141"/>
      <c r="T24" s="136" t="s">
        <v>79</v>
      </c>
      <c r="U24" s="137"/>
      <c r="V24" s="138"/>
      <c r="W24" s="134" t="str">
        <f>IFERROR(IF(K24="","",INDEX($B$12:$B$14,MATCH(LEFT(K24,2)&amp;"*",$A$12:$A$14,0),)),"")</f>
        <v/>
      </c>
      <c r="X24" s="134"/>
      <c r="Y24" s="134"/>
      <c r="Z24" s="134"/>
      <c r="AA24" s="135"/>
      <c r="AB24" s="112"/>
      <c r="AC24" s="112"/>
      <c r="AD24" s="112"/>
      <c r="AE24" s="112"/>
      <c r="AF24" s="112"/>
      <c r="AG24" s="113"/>
      <c r="AH24" s="163" t="s">
        <v>28</v>
      </c>
      <c r="AI24" s="164"/>
      <c r="AJ24" s="164"/>
      <c r="AK24" s="161"/>
      <c r="AL24" s="161"/>
      <c r="AM24" s="161"/>
      <c r="AN24" s="161"/>
      <c r="AO24" s="161"/>
      <c r="AP24" s="161"/>
      <c r="AQ24" s="161"/>
      <c r="AR24" s="161"/>
      <c r="AS24" s="161"/>
      <c r="AT24" s="161"/>
      <c r="AU24" s="161"/>
      <c r="AV24" s="161"/>
      <c r="AW24" s="161"/>
      <c r="AX24" s="161"/>
      <c r="AY24" s="161"/>
      <c r="AZ24" s="161"/>
      <c r="BA24" s="161"/>
      <c r="BB24" s="162"/>
    </row>
    <row r="25" spans="1:54" ht="18.75" customHeight="1">
      <c r="C25" s="114" t="s">
        <v>3</v>
      </c>
      <c r="D25" s="115"/>
      <c r="E25" s="115"/>
      <c r="F25" s="115"/>
      <c r="G25" s="115"/>
      <c r="H25" s="115"/>
      <c r="I25" s="115"/>
      <c r="J25" s="116"/>
      <c r="K25" s="144"/>
      <c r="L25" s="145"/>
      <c r="M25" s="145"/>
      <c r="N25" s="145"/>
      <c r="O25" s="145"/>
      <c r="P25" s="145"/>
      <c r="Q25" s="145"/>
      <c r="R25" s="145"/>
      <c r="S25" s="145"/>
      <c r="T25" s="145"/>
      <c r="U25" s="145"/>
      <c r="V25" s="145"/>
      <c r="W25" s="145"/>
      <c r="X25" s="145"/>
      <c r="Y25" s="145"/>
      <c r="Z25" s="145"/>
      <c r="AA25" s="145"/>
      <c r="AB25" s="105" t="s">
        <v>104</v>
      </c>
      <c r="AC25" s="106"/>
      <c r="AD25" s="106"/>
      <c r="AE25" s="106"/>
      <c r="AF25" s="106"/>
      <c r="AG25" s="107"/>
      <c r="AH25" s="179" t="s">
        <v>4</v>
      </c>
      <c r="AI25" s="179"/>
      <c r="AJ25" s="178"/>
      <c r="AK25" s="178"/>
      <c r="AL25" s="178"/>
      <c r="AM25" s="178"/>
      <c r="AN25" s="178"/>
      <c r="AO25" s="178"/>
      <c r="AP25" s="178"/>
      <c r="AQ25" s="178"/>
      <c r="AR25" s="179"/>
      <c r="AS25" s="179"/>
      <c r="AT25" s="179"/>
      <c r="AU25" s="179"/>
      <c r="AV25" s="179"/>
      <c r="AW25" s="179"/>
      <c r="AX25" s="179"/>
      <c r="AY25" s="179"/>
      <c r="AZ25" s="179"/>
      <c r="BA25" s="179"/>
      <c r="BB25" s="223"/>
    </row>
    <row r="26" spans="1:54" ht="33.75" customHeight="1">
      <c r="C26" s="187" t="s">
        <v>6</v>
      </c>
      <c r="D26" s="109"/>
      <c r="E26" s="109"/>
      <c r="F26" s="109"/>
      <c r="G26" s="109"/>
      <c r="H26" s="109"/>
      <c r="I26" s="109"/>
      <c r="J26" s="110"/>
      <c r="K26" s="165"/>
      <c r="L26" s="166"/>
      <c r="M26" s="166"/>
      <c r="N26" s="166"/>
      <c r="O26" s="166"/>
      <c r="P26" s="166"/>
      <c r="Q26" s="166"/>
      <c r="R26" s="166"/>
      <c r="S26" s="166"/>
      <c r="T26" s="166"/>
      <c r="U26" s="166"/>
      <c r="V26" s="166"/>
      <c r="W26" s="166"/>
      <c r="X26" s="166"/>
      <c r="Y26" s="166"/>
      <c r="Z26" s="166"/>
      <c r="AA26" s="166"/>
      <c r="AB26" s="108"/>
      <c r="AC26" s="109"/>
      <c r="AD26" s="109"/>
      <c r="AE26" s="109"/>
      <c r="AF26" s="109"/>
      <c r="AG26" s="110"/>
      <c r="AH26" s="220"/>
      <c r="AI26" s="221"/>
      <c r="AJ26" s="221"/>
      <c r="AK26" s="221"/>
      <c r="AL26" s="221"/>
      <c r="AM26" s="221"/>
      <c r="AN26" s="221"/>
      <c r="AO26" s="221"/>
      <c r="AP26" s="221"/>
      <c r="AQ26" s="221"/>
      <c r="AR26" s="221"/>
      <c r="AS26" s="221"/>
      <c r="AT26" s="221"/>
      <c r="AU26" s="221"/>
      <c r="AV26" s="221"/>
      <c r="AW26" s="221"/>
      <c r="AX26" s="221"/>
      <c r="AY26" s="221"/>
      <c r="AZ26" s="221"/>
      <c r="BA26" s="221"/>
      <c r="BB26" s="222"/>
    </row>
    <row r="27" spans="1:54" ht="18.75" customHeight="1">
      <c r="C27" s="133"/>
      <c r="D27" s="112"/>
      <c r="E27" s="112"/>
      <c r="F27" s="112"/>
      <c r="G27" s="112"/>
      <c r="H27" s="112"/>
      <c r="I27" s="112"/>
      <c r="J27" s="113"/>
      <c r="K27" s="167"/>
      <c r="L27" s="168"/>
      <c r="M27" s="168"/>
      <c r="N27" s="168"/>
      <c r="O27" s="168"/>
      <c r="P27" s="168"/>
      <c r="Q27" s="168"/>
      <c r="R27" s="168"/>
      <c r="S27" s="168"/>
      <c r="T27" s="168"/>
      <c r="U27" s="168"/>
      <c r="V27" s="168"/>
      <c r="W27" s="168"/>
      <c r="X27" s="168"/>
      <c r="Y27" s="168"/>
      <c r="Z27" s="168"/>
      <c r="AA27" s="168"/>
      <c r="AB27" s="111"/>
      <c r="AC27" s="112"/>
      <c r="AD27" s="112"/>
      <c r="AE27" s="112"/>
      <c r="AF27" s="112"/>
      <c r="AG27" s="113"/>
      <c r="AH27" s="163" t="s">
        <v>28</v>
      </c>
      <c r="AI27" s="164"/>
      <c r="AJ27" s="164"/>
      <c r="AK27" s="161"/>
      <c r="AL27" s="161"/>
      <c r="AM27" s="161"/>
      <c r="AN27" s="161"/>
      <c r="AO27" s="161"/>
      <c r="AP27" s="161"/>
      <c r="AQ27" s="161"/>
      <c r="AR27" s="161"/>
      <c r="AS27" s="161"/>
      <c r="AT27" s="161"/>
      <c r="AU27" s="161"/>
      <c r="AV27" s="161"/>
      <c r="AW27" s="161"/>
      <c r="AX27" s="161"/>
      <c r="AY27" s="161"/>
      <c r="AZ27" s="161"/>
      <c r="BA27" s="161"/>
      <c r="BB27" s="162"/>
    </row>
    <row r="28" spans="1:54" ht="15" customHeight="1"/>
    <row r="29" spans="1:54" s="4" customFormat="1" ht="15" customHeight="1">
      <c r="A29" s="7"/>
      <c r="B29" s="7"/>
      <c r="C29" s="4" t="s">
        <v>18</v>
      </c>
    </row>
    <row r="30" spans="1:54" ht="33.75" customHeight="1">
      <c r="C30" s="102" t="s">
        <v>26</v>
      </c>
      <c r="D30" s="103"/>
      <c r="E30" s="103"/>
      <c r="F30" s="103"/>
      <c r="G30" s="103"/>
      <c r="H30" s="103"/>
      <c r="I30" s="103"/>
      <c r="J30" s="103"/>
      <c r="K30" s="142">
        <f>RIGHT(U7,2)-18</f>
        <v>6</v>
      </c>
      <c r="L30" s="143"/>
      <c r="M30" s="143"/>
      <c r="N30" s="143"/>
      <c r="O30" s="143"/>
      <c r="P30" s="143"/>
      <c r="Q30" s="104" t="s">
        <v>7</v>
      </c>
      <c r="R30" s="104"/>
      <c r="S30" s="101">
        <f>AC7</f>
        <v>4</v>
      </c>
      <c r="T30" s="101"/>
      <c r="U30" s="101"/>
      <c r="V30" s="186" t="s">
        <v>8</v>
      </c>
      <c r="W30" s="186"/>
      <c r="X30" s="186"/>
      <c r="Y30" s="102" t="s">
        <v>43</v>
      </c>
      <c r="Z30" s="103"/>
      <c r="AA30" s="103"/>
      <c r="AB30" s="103"/>
      <c r="AC30" s="103"/>
      <c r="AD30" s="155">
        <f>SUM(Top:End!Q26)</f>
        <v>0</v>
      </c>
      <c r="AE30" s="101"/>
      <c r="AF30" s="101"/>
      <c r="AG30" s="101"/>
      <c r="AH30" s="101"/>
      <c r="AI30" s="101"/>
      <c r="AJ30" s="104" t="s">
        <v>25</v>
      </c>
      <c r="AK30" s="104"/>
      <c r="AL30" s="102" t="s">
        <v>9</v>
      </c>
      <c r="AM30" s="103"/>
      <c r="AN30" s="103"/>
      <c r="AO30" s="103"/>
      <c r="AP30" s="103"/>
      <c r="AQ30" s="174">
        <f>SUM(Top:End!U26)</f>
        <v>0</v>
      </c>
      <c r="AR30" s="175"/>
      <c r="AS30" s="175"/>
      <c r="AT30" s="175"/>
      <c r="AU30" s="175"/>
      <c r="AV30" s="175"/>
      <c r="AW30" s="175"/>
      <c r="AX30" s="175"/>
      <c r="AY30" s="175"/>
      <c r="AZ30" s="175"/>
      <c r="BA30" s="104" t="s">
        <v>10</v>
      </c>
      <c r="BB30" s="173"/>
    </row>
    <row r="31" spans="1:54">
      <c r="S31" s="1"/>
      <c r="T31" s="1"/>
      <c r="U31" s="1"/>
      <c r="V31" s="1"/>
      <c r="AX31" s="5"/>
    </row>
    <row r="32" spans="1:54" s="4" customFormat="1" ht="15" customHeight="1">
      <c r="A32" s="7"/>
      <c r="B32" s="7"/>
      <c r="C32" s="4" t="s">
        <v>19</v>
      </c>
    </row>
    <row r="33" spans="1:54" ht="22.5" customHeight="1">
      <c r="B33" s="8"/>
      <c r="D33" s="6" t="s">
        <v>11</v>
      </c>
    </row>
    <row r="34" spans="1:54" ht="15" customHeight="1">
      <c r="B34" s="9"/>
    </row>
    <row r="35" spans="1:54" s="4" customFormat="1" ht="15" customHeight="1">
      <c r="A35" s="7"/>
      <c r="B35" s="9"/>
      <c r="C35" s="4" t="s">
        <v>24</v>
      </c>
    </row>
    <row r="36" spans="1:54" s="1" customFormat="1" ht="32.25" customHeight="1">
      <c r="A36" s="7"/>
      <c r="B36" s="9"/>
      <c r="C36" s="203" t="s">
        <v>66</v>
      </c>
      <c r="D36" s="204"/>
      <c r="E36" s="195"/>
      <c r="F36" s="195"/>
      <c r="G36" s="195"/>
      <c r="H36" s="195"/>
      <c r="I36" s="195"/>
      <c r="J36" s="195"/>
      <c r="K36" s="195"/>
      <c r="L36" s="195"/>
      <c r="M36" s="195"/>
      <c r="N36" s="195"/>
      <c r="O36" s="196"/>
      <c r="P36" s="212" t="s">
        <v>39</v>
      </c>
      <c r="Q36" s="157"/>
      <c r="R36" s="157"/>
      <c r="S36" s="157"/>
      <c r="T36" s="157" t="s">
        <v>38</v>
      </c>
      <c r="U36" s="157"/>
      <c r="V36" s="157"/>
      <c r="W36" s="157"/>
      <c r="X36" s="157"/>
      <c r="Y36" s="158"/>
      <c r="Z36" s="153" t="s">
        <v>20</v>
      </c>
      <c r="AA36" s="153"/>
      <c r="AB36" s="153"/>
      <c r="AC36" s="153"/>
      <c r="AD36" s="153"/>
      <c r="AE36" s="153"/>
      <c r="AF36" s="153"/>
      <c r="AG36" s="154"/>
      <c r="AH36" s="177" t="s">
        <v>72</v>
      </c>
      <c r="AI36" s="176"/>
      <c r="AJ36" s="176"/>
      <c r="AK36" s="176"/>
      <c r="AL36" s="176"/>
      <c r="AM36" s="176"/>
      <c r="AN36" s="176" t="s">
        <v>21</v>
      </c>
      <c r="AO36" s="176"/>
      <c r="AP36" s="176"/>
      <c r="AQ36" s="176"/>
      <c r="AR36" s="176"/>
      <c r="AS36" s="176"/>
      <c r="AT36" s="156" t="s">
        <v>12</v>
      </c>
      <c r="AU36" s="156"/>
      <c r="AV36" s="157" t="s">
        <v>22</v>
      </c>
      <c r="AW36" s="157"/>
      <c r="AX36" s="157"/>
      <c r="AY36" s="157"/>
      <c r="AZ36" s="157"/>
      <c r="BA36" s="157"/>
      <c r="BB36" s="158"/>
    </row>
    <row r="37" spans="1:54" s="1" customFormat="1" ht="32.25" customHeight="1">
      <c r="A37" s="7"/>
      <c r="B37" s="7"/>
      <c r="C37" s="205"/>
      <c r="D37" s="206"/>
      <c r="E37" s="197"/>
      <c r="F37" s="197"/>
      <c r="G37" s="197"/>
      <c r="H37" s="197"/>
      <c r="I37" s="197"/>
      <c r="J37" s="197"/>
      <c r="K37" s="197"/>
      <c r="L37" s="197"/>
      <c r="M37" s="197"/>
      <c r="N37" s="197"/>
      <c r="O37" s="198"/>
      <c r="P37" s="213" t="s">
        <v>70</v>
      </c>
      <c r="Q37" s="159"/>
      <c r="R37" s="159"/>
      <c r="S37" s="159"/>
      <c r="T37" s="159" t="s">
        <v>40</v>
      </c>
      <c r="U37" s="159"/>
      <c r="V37" s="159"/>
      <c r="W37" s="159"/>
      <c r="X37" s="159"/>
      <c r="Y37" s="160"/>
      <c r="Z37" s="234" t="s">
        <v>23</v>
      </c>
      <c r="AA37" s="234"/>
      <c r="AB37" s="234"/>
      <c r="AC37" s="234"/>
      <c r="AD37" s="234"/>
      <c r="AE37" s="234"/>
      <c r="AF37" s="234"/>
      <c r="AG37" s="235"/>
      <c r="AH37" s="169"/>
      <c r="AI37" s="170"/>
      <c r="AJ37" s="171"/>
      <c r="AK37" s="169"/>
      <c r="AL37" s="170"/>
      <c r="AM37" s="171"/>
      <c r="AN37" s="169"/>
      <c r="AO37" s="170"/>
      <c r="AP37" s="171"/>
      <c r="AQ37" s="169"/>
      <c r="AR37" s="170"/>
      <c r="AS37" s="171"/>
      <c r="AT37" s="169"/>
      <c r="AU37" s="170"/>
      <c r="AV37" s="171"/>
      <c r="AW37" s="169"/>
      <c r="AX37" s="170"/>
      <c r="AY37" s="171"/>
      <c r="AZ37" s="169"/>
      <c r="BA37" s="170"/>
      <c r="BB37" s="172"/>
    </row>
    <row r="38" spans="1:54" s="1" customFormat="1" ht="32.25" customHeight="1">
      <c r="A38" s="7"/>
      <c r="B38" s="7"/>
      <c r="C38" s="199" t="s">
        <v>67</v>
      </c>
      <c r="D38" s="200"/>
      <c r="E38" s="191"/>
      <c r="F38" s="191"/>
      <c r="G38" s="191"/>
      <c r="H38" s="191"/>
      <c r="I38" s="191"/>
      <c r="J38" s="191"/>
      <c r="K38" s="191"/>
      <c r="L38" s="191"/>
      <c r="M38" s="191"/>
      <c r="N38" s="191"/>
      <c r="O38" s="192"/>
      <c r="P38" s="189" t="s">
        <v>36</v>
      </c>
      <c r="Q38" s="190"/>
      <c r="R38" s="190"/>
      <c r="S38" s="190"/>
      <c r="T38" s="190" t="s">
        <v>37</v>
      </c>
      <c r="U38" s="190"/>
      <c r="V38" s="190"/>
      <c r="W38" s="190"/>
      <c r="X38" s="190"/>
      <c r="Y38" s="209"/>
      <c r="Z38" s="128" t="s">
        <v>41</v>
      </c>
      <c r="AA38" s="128"/>
      <c r="AB38" s="128"/>
      <c r="AC38" s="128"/>
      <c r="AD38" s="128"/>
      <c r="AE38" s="128"/>
      <c r="AF38" s="128"/>
      <c r="AG38" s="129"/>
      <c r="AH38" s="228"/>
      <c r="AI38" s="229"/>
      <c r="AJ38" s="229"/>
      <c r="AK38" s="229"/>
      <c r="AL38" s="229"/>
      <c r="AM38" s="229"/>
      <c r="AN38" s="229"/>
      <c r="AO38" s="229"/>
      <c r="AP38" s="229"/>
      <c r="AQ38" s="229"/>
      <c r="AR38" s="229"/>
      <c r="AS38" s="229"/>
      <c r="AT38" s="229"/>
      <c r="AU38" s="229"/>
      <c r="AV38" s="229"/>
      <c r="AW38" s="229"/>
      <c r="AX38" s="229"/>
      <c r="AY38" s="229"/>
      <c r="AZ38" s="229"/>
      <c r="BA38" s="229"/>
      <c r="BB38" s="230"/>
    </row>
    <row r="39" spans="1:54" s="1" customFormat="1" ht="32.25" customHeight="1">
      <c r="A39" s="7"/>
      <c r="B39" s="7"/>
      <c r="C39" s="201"/>
      <c r="D39" s="202"/>
      <c r="E39" s="193"/>
      <c r="F39" s="193"/>
      <c r="G39" s="193"/>
      <c r="H39" s="193"/>
      <c r="I39" s="193"/>
      <c r="J39" s="193"/>
      <c r="K39" s="193"/>
      <c r="L39" s="193"/>
      <c r="M39" s="193"/>
      <c r="N39" s="193"/>
      <c r="O39" s="194"/>
      <c r="P39" s="207" t="s">
        <v>71</v>
      </c>
      <c r="Q39" s="208"/>
      <c r="R39" s="208"/>
      <c r="S39" s="208"/>
      <c r="T39" s="210"/>
      <c r="U39" s="210"/>
      <c r="V39" s="210"/>
      <c r="W39" s="210"/>
      <c r="X39" s="210"/>
      <c r="Y39" s="211"/>
      <c r="Z39" s="226"/>
      <c r="AA39" s="226"/>
      <c r="AB39" s="226"/>
      <c r="AC39" s="226"/>
      <c r="AD39" s="226"/>
      <c r="AE39" s="226"/>
      <c r="AF39" s="226"/>
      <c r="AG39" s="227"/>
      <c r="AH39" s="231"/>
      <c r="AI39" s="232"/>
      <c r="AJ39" s="232"/>
      <c r="AK39" s="232"/>
      <c r="AL39" s="232"/>
      <c r="AM39" s="232"/>
      <c r="AN39" s="232"/>
      <c r="AO39" s="232"/>
      <c r="AP39" s="232"/>
      <c r="AQ39" s="232"/>
      <c r="AR39" s="232"/>
      <c r="AS39" s="232"/>
      <c r="AT39" s="232"/>
      <c r="AU39" s="232"/>
      <c r="AV39" s="232"/>
      <c r="AW39" s="232"/>
      <c r="AX39" s="232"/>
      <c r="AY39" s="232"/>
      <c r="AZ39" s="232"/>
      <c r="BA39" s="232"/>
      <c r="BB39" s="233"/>
    </row>
    <row r="40" spans="1:54" ht="15" customHeight="1">
      <c r="C40" s="2" t="s">
        <v>42</v>
      </c>
    </row>
  </sheetData>
  <sheetProtection sheet="1" objects="1" scenarios="1"/>
  <mergeCells count="93">
    <mergeCell ref="AO1:AR1"/>
    <mergeCell ref="AU1:AV1"/>
    <mergeCell ref="AY1:AZ1"/>
    <mergeCell ref="AK1:AN1"/>
    <mergeCell ref="S7:T7"/>
    <mergeCell ref="AI7:AL7"/>
    <mergeCell ref="C4:BB4"/>
    <mergeCell ref="C5:BB5"/>
    <mergeCell ref="U7:Z7"/>
    <mergeCell ref="AA7:AB7"/>
    <mergeCell ref="AC7:AH7"/>
    <mergeCell ref="AS1:AT1"/>
    <mergeCell ref="BA1:BB1"/>
    <mergeCell ref="C6:BB6"/>
    <mergeCell ref="AW1:AX1"/>
    <mergeCell ref="T38:Y38"/>
    <mergeCell ref="T39:Y39"/>
    <mergeCell ref="P36:S36"/>
    <mergeCell ref="P37:S37"/>
    <mergeCell ref="AH16:BB17"/>
    <mergeCell ref="K25:AA25"/>
    <mergeCell ref="AH26:BB26"/>
    <mergeCell ref="AR25:BB25"/>
    <mergeCell ref="AR21:BB21"/>
    <mergeCell ref="K21:AA21"/>
    <mergeCell ref="AH25:AI25"/>
    <mergeCell ref="Z38:AG39"/>
    <mergeCell ref="AH38:BB39"/>
    <mergeCell ref="AK37:AM37"/>
    <mergeCell ref="AH37:AJ37"/>
    <mergeCell ref="Z37:AG37"/>
    <mergeCell ref="P38:S38"/>
    <mergeCell ref="E38:O39"/>
    <mergeCell ref="E36:O37"/>
    <mergeCell ref="C38:D39"/>
    <mergeCell ref="C36:D37"/>
    <mergeCell ref="P39:S39"/>
    <mergeCell ref="A3:B3"/>
    <mergeCell ref="AH36:AM36"/>
    <mergeCell ref="C21:J21"/>
    <mergeCell ref="AJ21:AQ21"/>
    <mergeCell ref="AJ25:AQ25"/>
    <mergeCell ref="C25:J25"/>
    <mergeCell ref="AH21:AI21"/>
    <mergeCell ref="AB18:AG18"/>
    <mergeCell ref="AB16:AG17"/>
    <mergeCell ref="K17:AA18"/>
    <mergeCell ref="AH18:BB18"/>
    <mergeCell ref="C30:J30"/>
    <mergeCell ref="V30:X30"/>
    <mergeCell ref="C26:J27"/>
    <mergeCell ref="C9:BB9"/>
    <mergeCell ref="AH24:AJ24"/>
    <mergeCell ref="T37:Y37"/>
    <mergeCell ref="T36:Y36"/>
    <mergeCell ref="AK24:BB24"/>
    <mergeCell ref="AH27:AJ27"/>
    <mergeCell ref="AK27:BB27"/>
    <mergeCell ref="K26:AA27"/>
    <mergeCell ref="AN37:AP37"/>
    <mergeCell ref="AJ30:AK30"/>
    <mergeCell ref="AZ37:BB37"/>
    <mergeCell ref="AW37:AY37"/>
    <mergeCell ref="AT37:AV37"/>
    <mergeCell ref="AQ37:AS37"/>
    <mergeCell ref="AL30:AP30"/>
    <mergeCell ref="BA30:BB30"/>
    <mergeCell ref="AQ30:AZ30"/>
    <mergeCell ref="AN36:AS36"/>
    <mergeCell ref="K30:P30"/>
    <mergeCell ref="K16:AA16"/>
    <mergeCell ref="AH22:BB23"/>
    <mergeCell ref="AB21:AG24"/>
    <mergeCell ref="Z36:AG36"/>
    <mergeCell ref="AD30:AI30"/>
    <mergeCell ref="AT36:AU36"/>
    <mergeCell ref="AV36:BB36"/>
    <mergeCell ref="BD1:BY1"/>
    <mergeCell ref="BD7:BY7"/>
    <mergeCell ref="BD8:BY9"/>
    <mergeCell ref="A9:B9"/>
    <mergeCell ref="S30:U30"/>
    <mergeCell ref="Y30:AC30"/>
    <mergeCell ref="Q30:R30"/>
    <mergeCell ref="AB25:AG27"/>
    <mergeCell ref="C16:J16"/>
    <mergeCell ref="C17:J18"/>
    <mergeCell ref="K22:AA23"/>
    <mergeCell ref="C22:J23"/>
    <mergeCell ref="C24:J24"/>
    <mergeCell ref="W24:AA24"/>
    <mergeCell ref="T24:V24"/>
    <mergeCell ref="K24:S24"/>
  </mergeCells>
  <phoneticPr fontId="3"/>
  <dataValidations count="14">
    <dataValidation type="list" allowBlank="1" showInputMessage="1" showErrorMessage="1" sqref="AT36" xr:uid="{00000000-0002-0000-0000-000000000000}">
      <formula1>"☐,☑"</formula1>
    </dataValidation>
    <dataValidation type="list" allowBlank="1" showInputMessage="1" showErrorMessage="1" sqref="AH36:AM36" xr:uid="{00000000-0002-0000-0000-000001000000}">
      <formula1>"□ 普通,☑ 普通"</formula1>
    </dataValidation>
    <dataValidation type="list" allowBlank="1" showInputMessage="1" showErrorMessage="1" sqref="AN36:AS36" xr:uid="{00000000-0002-0000-0000-000002000000}">
      <formula1>"□ 当座,☑ 当座"</formula1>
    </dataValidation>
    <dataValidation type="list" allowBlank="1" showInputMessage="1" showErrorMessage="1" sqref="P38" xr:uid="{00000000-0002-0000-0000-000003000000}">
      <formula1>"□本店,☑本店"</formula1>
    </dataValidation>
    <dataValidation type="list" allowBlank="1" showInputMessage="1" showErrorMessage="1" sqref="T38" xr:uid="{00000000-0002-0000-0000-000004000000}">
      <formula1>"□出張所,☑出張所"</formula1>
    </dataValidation>
    <dataValidation type="list" allowBlank="1" showInputMessage="1" showErrorMessage="1" sqref="T36" xr:uid="{00000000-0002-0000-0000-000005000000}">
      <formula1>"□信用金庫,☑信用金庫"</formula1>
    </dataValidation>
    <dataValidation type="list" allowBlank="1" showInputMessage="1" showErrorMessage="1" sqref="P36" xr:uid="{00000000-0002-0000-0000-000006000000}">
      <formula1>"□銀行,☑銀行"</formula1>
    </dataValidation>
    <dataValidation type="list" allowBlank="1" showInputMessage="1" showErrorMessage="1" sqref="P37" xr:uid="{00000000-0002-0000-0000-000007000000}">
      <formula1>"□農協,☑農協"</formula1>
    </dataValidation>
    <dataValidation type="list" allowBlank="1" showInputMessage="1" showErrorMessage="1" sqref="T37 T39" xr:uid="{00000000-0002-0000-0000-000008000000}">
      <formula1>"□信用組合,☑信用組合"</formula1>
    </dataValidation>
    <dataValidation type="list" allowBlank="1" showInputMessage="1" showErrorMessage="1" sqref="P39" xr:uid="{00000000-0002-0000-0000-000009000000}">
      <formula1>"□支店,☑支店"</formula1>
    </dataValidation>
    <dataValidation type="list" allowBlank="1" showInputMessage="1" showErrorMessage="1" sqref="U7:Z7" xr:uid="{00000000-0002-0000-0000-00000A000000}">
      <formula1>"2023,2024,2025,2026,2027,2028,2029,2030"</formula1>
    </dataValidation>
    <dataValidation type="list" allowBlank="1" showInputMessage="1" showErrorMessage="1" sqref="AC7:AH7" xr:uid="{00000000-0002-0000-0000-00000B000000}">
      <formula1>"4,5,6,7,8,9,10,11,12,1,2,3"</formula1>
    </dataValidation>
    <dataValidation type="list" allowBlank="1" showInputMessage="1" sqref="B4" xr:uid="{00000000-0002-0000-0000-00000C000000}">
      <formula1>"令和５年度,令和６年度,令和７年度,令和８年度,令和９年度,令和10年度,令和11年度,令和12年度"</formula1>
    </dataValidation>
    <dataValidation type="list" allowBlank="1" showInputMessage="1" showErrorMessage="1" sqref="K24" xr:uid="{00000000-0002-0000-0000-00000D000000}">
      <formula1>"国立幼稚園,私立幼稚園,特別支援学校幼稚部"</formula1>
    </dataValidation>
  </dataValidations>
  <printOptions horizontalCentered="1" verticalCentered="1"/>
  <pageMargins left="0.70866141732283472" right="0.70866141732283472" top="0.74803149606299213" bottom="0.74803149606299213" header="0.31496062992125984" footer="0.31496062992125984"/>
  <pageSetup paperSize="9" scale="94" fitToHeight="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sheetPr>
  <dimension ref="A1"/>
  <sheetViews>
    <sheetView workbookViewId="0">
      <selection activeCell="F26" sqref="F26"/>
    </sheetView>
  </sheetViews>
  <sheetFormatPr defaultRowHeight="12"/>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
  <sheetViews>
    <sheetView workbookViewId="0">
      <selection activeCell="F26" sqref="F26"/>
    </sheetView>
  </sheetViews>
  <sheetFormatPr defaultRowHeight="12"/>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31"/>
  <sheetViews>
    <sheetView showGridLines="0" zoomScaleNormal="100" zoomScaleSheetLayoutView="100" workbookViewId="0"/>
  </sheetViews>
  <sheetFormatPr defaultColWidth="2" defaultRowHeight="14"/>
  <cols>
    <col min="1" max="1" width="4.59765625" style="10" customWidth="1"/>
    <col min="2" max="3" width="17.09765625" style="10" customWidth="1"/>
    <col min="4" max="4" width="12.09765625" style="10" customWidth="1"/>
    <col min="5" max="5" width="7.69921875" style="10" bestFit="1" customWidth="1"/>
    <col min="6" max="7" width="9.296875" style="10" customWidth="1"/>
    <col min="8" max="8" width="4" style="10" customWidth="1"/>
    <col min="9" max="9" width="12.09765625" style="10" customWidth="1"/>
    <col min="10" max="10" width="9.296875" style="10" customWidth="1"/>
    <col min="11" max="11" width="4" style="10" customWidth="1"/>
    <col min="12" max="13" width="7.3984375" style="10" customWidth="1"/>
    <col min="14" max="14" width="12.09765625" style="10" customWidth="1"/>
    <col min="15" max="15" width="10.3984375" style="10" customWidth="1"/>
    <col min="16" max="16" width="4" style="10" customWidth="1"/>
    <col min="17" max="17" width="12.8984375" style="10" customWidth="1"/>
    <col min="18" max="18" width="4" style="10" customWidth="1"/>
    <col min="19" max="19" width="12.8984375" style="10" customWidth="1"/>
    <col min="20" max="20" width="4" style="10" customWidth="1"/>
    <col min="21" max="21" width="12.8984375" style="10" customWidth="1"/>
    <col min="22" max="22" width="4" style="10" customWidth="1"/>
    <col min="23" max="16384" width="2" style="10"/>
  </cols>
  <sheetData>
    <row r="1" spans="1:22" ht="18.75" customHeight="1">
      <c r="S1" s="287">
        <f ca="1">IF(B11&lt;&gt;"",_xlfn.SHEET()-2,0)</f>
        <v>0</v>
      </c>
      <c r="T1" s="288"/>
      <c r="U1" s="259">
        <f>COUNTA(Top:End!B11)</f>
        <v>0</v>
      </c>
      <c r="V1" s="260"/>
    </row>
    <row r="2" spans="1:22" ht="18.75" customHeight="1">
      <c r="A2" s="273" t="s">
        <v>47</v>
      </c>
      <c r="B2" s="273"/>
      <c r="C2" s="273"/>
      <c r="D2" s="273"/>
      <c r="E2" s="273"/>
      <c r="F2" s="273"/>
      <c r="G2" s="273"/>
      <c r="H2" s="273"/>
      <c r="I2" s="273"/>
      <c r="J2" s="273"/>
      <c r="K2" s="273"/>
      <c r="L2" s="273"/>
      <c r="M2" s="273"/>
      <c r="N2" s="273"/>
      <c r="O2" s="273"/>
      <c r="P2" s="273"/>
      <c r="Q2" s="273"/>
      <c r="R2" s="273"/>
      <c r="S2" s="273"/>
      <c r="T2" s="273"/>
      <c r="U2" s="273"/>
      <c r="V2" s="273"/>
    </row>
    <row r="3" spans="1:22" s="2" customFormat="1" ht="11.25" customHeight="1">
      <c r="B3" s="16"/>
    </row>
    <row r="4" spans="1:22" s="41" customFormat="1" ht="23.25" customHeight="1">
      <c r="C4" s="77" t="s">
        <v>90</v>
      </c>
      <c r="D4" s="274">
        <f>IF(請求書!U7="","",請求書!U7)</f>
        <v>2024</v>
      </c>
      <c r="E4" s="274"/>
      <c r="F4" s="248">
        <f>請求書!K30</f>
        <v>6</v>
      </c>
      <c r="G4" s="248"/>
      <c r="H4" s="275">
        <f>IF(請求書!AC7="","",請求書!AC7)</f>
        <v>4</v>
      </c>
      <c r="I4" s="276"/>
      <c r="O4" s="289" t="s">
        <v>44</v>
      </c>
      <c r="P4" s="290"/>
      <c r="Q4" s="284" t="str">
        <f>IF(請求書!K22="","",請求書!K22)</f>
        <v/>
      </c>
      <c r="R4" s="285"/>
      <c r="S4" s="285"/>
      <c r="T4" s="285"/>
      <c r="U4" s="285"/>
      <c r="V4" s="286"/>
    </row>
    <row r="5" spans="1:22" s="41" customFormat="1" ht="11.25" customHeight="1">
      <c r="A5" s="42"/>
      <c r="B5" s="42"/>
      <c r="M5" s="71"/>
      <c r="N5" s="71"/>
      <c r="O5" s="71"/>
      <c r="P5" s="71"/>
    </row>
    <row r="6" spans="1:22" ht="16.5" customHeight="1">
      <c r="A6" s="17" t="s">
        <v>65</v>
      </c>
      <c r="B6" s="11"/>
      <c r="C6" s="11"/>
      <c r="G6" s="76"/>
      <c r="S6" s="269" t="s">
        <v>99</v>
      </c>
      <c r="T6" s="270"/>
      <c r="U6" s="267" t="str">
        <f>IF(請求書!K24="","",請求書!K24)</f>
        <v/>
      </c>
      <c r="V6" s="268"/>
    </row>
    <row r="7" spans="1:22" s="2" customFormat="1" ht="16.5" customHeight="1">
      <c r="B7" s="16"/>
      <c r="S7" s="271"/>
      <c r="T7" s="272"/>
      <c r="U7" s="265" t="str">
        <f>請求書!W24</f>
        <v/>
      </c>
      <c r="V7" s="266"/>
    </row>
    <row r="8" spans="1:22" s="11" customFormat="1" ht="15" customHeight="1">
      <c r="A8" s="254" t="s">
        <v>45</v>
      </c>
      <c r="B8" s="251" t="s">
        <v>52</v>
      </c>
      <c r="C8" s="252"/>
      <c r="D8" s="253"/>
      <c r="E8" s="254" t="s">
        <v>51</v>
      </c>
      <c r="F8" s="251" t="s">
        <v>91</v>
      </c>
      <c r="G8" s="252"/>
      <c r="H8" s="253"/>
      <c r="I8" s="251" t="str">
        <f>請求書!B4&amp;"の状況について"</f>
        <v>令和６年度の状況について</v>
      </c>
      <c r="J8" s="252"/>
      <c r="K8" s="252"/>
      <c r="L8" s="252"/>
      <c r="M8" s="252"/>
      <c r="N8" s="252"/>
      <c r="O8" s="277" t="s">
        <v>87</v>
      </c>
      <c r="P8" s="278"/>
      <c r="Q8" s="281" t="s">
        <v>97</v>
      </c>
      <c r="R8" s="282"/>
      <c r="S8" s="261" t="s">
        <v>88</v>
      </c>
      <c r="T8" s="262"/>
      <c r="U8" s="261" t="s">
        <v>89</v>
      </c>
      <c r="V8" s="262"/>
    </row>
    <row r="9" spans="1:22" s="11" customFormat="1" ht="15" customHeight="1">
      <c r="A9" s="255"/>
      <c r="B9" s="18" t="s">
        <v>53</v>
      </c>
      <c r="C9" s="57" t="s">
        <v>48</v>
      </c>
      <c r="D9" s="55" t="s">
        <v>46</v>
      </c>
      <c r="E9" s="255"/>
      <c r="F9" s="18" t="s">
        <v>94</v>
      </c>
      <c r="G9" s="257" t="s">
        <v>81</v>
      </c>
      <c r="H9" s="258"/>
      <c r="I9" s="18" t="s">
        <v>82</v>
      </c>
      <c r="J9" s="257" t="s">
        <v>83</v>
      </c>
      <c r="K9" s="257"/>
      <c r="L9" s="256" t="s">
        <v>98</v>
      </c>
      <c r="M9" s="256"/>
      <c r="N9" s="70" t="s">
        <v>86</v>
      </c>
      <c r="O9" s="279"/>
      <c r="P9" s="280"/>
      <c r="Q9" s="280"/>
      <c r="R9" s="283"/>
      <c r="S9" s="263"/>
      <c r="T9" s="264"/>
      <c r="U9" s="263"/>
      <c r="V9" s="264"/>
    </row>
    <row r="10" spans="1:22" s="11" customFormat="1" ht="18" customHeight="1">
      <c r="A10" s="43" t="s">
        <v>55</v>
      </c>
      <c r="B10" s="51" t="s">
        <v>56</v>
      </c>
      <c r="C10" s="52" t="s">
        <v>57</v>
      </c>
      <c r="D10" s="78">
        <v>42986</v>
      </c>
      <c r="E10" s="44">
        <f>IFERROR(IF(D10="","-",IF(DATEDIF(D10,請求書!$B$5,"Y")=2,"満３歳",DATEDIF(D10,請求書!$B$5,"Y"))),0)</f>
        <v>6</v>
      </c>
      <c r="F10" s="64" t="s">
        <v>80</v>
      </c>
      <c r="G10" s="53">
        <v>35000</v>
      </c>
      <c r="H10" s="56" t="s">
        <v>10</v>
      </c>
      <c r="I10" s="82">
        <v>45017</v>
      </c>
      <c r="J10" s="53">
        <v>10000</v>
      </c>
      <c r="K10" s="66" t="s">
        <v>10</v>
      </c>
      <c r="L10" s="72">
        <v>12</v>
      </c>
      <c r="M10" s="45" t="s">
        <v>85</v>
      </c>
      <c r="N10" s="86"/>
      <c r="O10" s="46">
        <f>IFERROR(IF(I10="",0,IF(AND(I10&gt;=請求書!$B$5,I10&lt;=請求書!$B$6),ROUNDDOWN(J10/L10,-1),0)),0)</f>
        <v>0</v>
      </c>
      <c r="P10" s="66" t="s">
        <v>10</v>
      </c>
      <c r="Q10" s="53">
        <v>35000</v>
      </c>
      <c r="R10" s="56" t="s">
        <v>10</v>
      </c>
      <c r="S10" s="46">
        <f>SUM(O10,Q10)</f>
        <v>35000</v>
      </c>
      <c r="T10" s="56" t="s">
        <v>10</v>
      </c>
      <c r="U10" s="46">
        <f>MIN(S10,$U$7)</f>
        <v>35000</v>
      </c>
      <c r="V10" s="56" t="s">
        <v>10</v>
      </c>
    </row>
    <row r="11" spans="1:22" s="11" customFormat="1" ht="26.25" customHeight="1">
      <c r="A11" s="14">
        <v>1</v>
      </c>
      <c r="B11" s="36"/>
      <c r="C11" s="37"/>
      <c r="D11" s="79"/>
      <c r="E11" s="47" t="str">
        <f>IFERROR(IF(D11="","-",IF(DATEDIF(D11,請求書!$B$5,"Y")=2,"満３歳",DATEDIF(D11,請求書!$B$5,"Y"))),0)</f>
        <v>-</v>
      </c>
      <c r="F11" s="91"/>
      <c r="G11" s="39"/>
      <c r="H11" s="65" t="s">
        <v>54</v>
      </c>
      <c r="I11" s="83"/>
      <c r="J11" s="39"/>
      <c r="K11" s="67" t="s">
        <v>54</v>
      </c>
      <c r="L11" s="73"/>
      <c r="M11" s="38" t="s">
        <v>84</v>
      </c>
      <c r="N11" s="87"/>
      <c r="O11" s="40">
        <f>IFERROR(IF(I11="",0,IF(AND(I11&gt;=請求書!$B$5,I11&lt;=請求書!$B$6),ROUNDDOWN(J11/L11,-1),0)),0)</f>
        <v>0</v>
      </c>
      <c r="P11" s="67" t="s">
        <v>54</v>
      </c>
      <c r="Q11" s="39"/>
      <c r="R11" s="54" t="s">
        <v>54</v>
      </c>
      <c r="S11" s="40">
        <f t="shared" ref="S11:S19" si="0">SUM(O11,Q11)</f>
        <v>0</v>
      </c>
      <c r="T11" s="54" t="s">
        <v>54</v>
      </c>
      <c r="U11" s="40">
        <f t="shared" ref="U11:U19" si="1">MIN(S11,$U$7)</f>
        <v>0</v>
      </c>
      <c r="V11" s="54" t="s">
        <v>54</v>
      </c>
    </row>
    <row r="12" spans="1:22" s="11" customFormat="1" ht="26.25" customHeight="1">
      <c r="A12" s="20">
        <v>2</v>
      </c>
      <c r="B12" s="26"/>
      <c r="C12" s="27"/>
      <c r="D12" s="80"/>
      <c r="E12" s="21" t="str">
        <f>IFERROR(IF(D12="","-",IF(DATEDIF(D12,請求書!$B$5,"Y")=2,"満３歳",DATEDIF(D12,請求書!$B$5,"Y"))),0)</f>
        <v>-</v>
      </c>
      <c r="F12" s="92"/>
      <c r="G12" s="28"/>
      <c r="H12" s="58" t="s">
        <v>54</v>
      </c>
      <c r="I12" s="84"/>
      <c r="J12" s="28"/>
      <c r="K12" s="68" t="s">
        <v>54</v>
      </c>
      <c r="L12" s="74"/>
      <c r="M12" s="22" t="s">
        <v>84</v>
      </c>
      <c r="N12" s="88"/>
      <c r="O12" s="23">
        <f>IFERROR(IF(I12="",0,IF(AND(I12&gt;=請求書!$B$5,I12&lt;=請求書!$B$6),ROUNDDOWN(J12/L12,-1),0)),0)</f>
        <v>0</v>
      </c>
      <c r="P12" s="68" t="s">
        <v>54</v>
      </c>
      <c r="Q12" s="28"/>
      <c r="R12" s="58" t="s">
        <v>54</v>
      </c>
      <c r="S12" s="23">
        <f t="shared" si="0"/>
        <v>0</v>
      </c>
      <c r="T12" s="58" t="s">
        <v>54</v>
      </c>
      <c r="U12" s="23">
        <f t="shared" si="1"/>
        <v>0</v>
      </c>
      <c r="V12" s="58" t="s">
        <v>54</v>
      </c>
    </row>
    <row r="13" spans="1:22" s="11" customFormat="1" ht="26.25" customHeight="1">
      <c r="A13" s="20">
        <v>3</v>
      </c>
      <c r="B13" s="26"/>
      <c r="C13" s="27"/>
      <c r="D13" s="80"/>
      <c r="E13" s="21" t="str">
        <f>IFERROR(IF(D13="","-",IF(DATEDIF(D13,請求書!$B$5,"Y")=2,"満３歳",DATEDIF(D13,請求書!$B$5,"Y"))),0)</f>
        <v>-</v>
      </c>
      <c r="F13" s="92"/>
      <c r="G13" s="28"/>
      <c r="H13" s="58" t="s">
        <v>54</v>
      </c>
      <c r="I13" s="84"/>
      <c r="J13" s="28"/>
      <c r="K13" s="68" t="s">
        <v>54</v>
      </c>
      <c r="L13" s="74"/>
      <c r="M13" s="22" t="s">
        <v>84</v>
      </c>
      <c r="N13" s="88"/>
      <c r="O13" s="23">
        <f>IFERROR(IF(I13="",0,IF(AND(I13&gt;=請求書!$B$5,I13&lt;=請求書!$B$6),ROUNDDOWN(J13/L13,-1),0)),0)</f>
        <v>0</v>
      </c>
      <c r="P13" s="68" t="s">
        <v>54</v>
      </c>
      <c r="Q13" s="28"/>
      <c r="R13" s="58" t="s">
        <v>54</v>
      </c>
      <c r="S13" s="23">
        <f t="shared" si="0"/>
        <v>0</v>
      </c>
      <c r="T13" s="58" t="s">
        <v>54</v>
      </c>
      <c r="U13" s="23">
        <f t="shared" si="1"/>
        <v>0</v>
      </c>
      <c r="V13" s="58" t="s">
        <v>54</v>
      </c>
    </row>
    <row r="14" spans="1:22" s="11" customFormat="1" ht="26.25" customHeight="1">
      <c r="A14" s="20">
        <v>4</v>
      </c>
      <c r="B14" s="26"/>
      <c r="C14" s="27"/>
      <c r="D14" s="80"/>
      <c r="E14" s="21" t="str">
        <f>IFERROR(IF(D14="","-",IF(DATEDIF(D14,請求書!$B$5,"Y")=2,"満３歳",DATEDIF(D14,請求書!$B$5,"Y"))),0)</f>
        <v>-</v>
      </c>
      <c r="F14" s="92"/>
      <c r="G14" s="28"/>
      <c r="H14" s="58" t="s">
        <v>54</v>
      </c>
      <c r="I14" s="84"/>
      <c r="J14" s="28"/>
      <c r="K14" s="68" t="s">
        <v>54</v>
      </c>
      <c r="L14" s="74"/>
      <c r="M14" s="22" t="s">
        <v>84</v>
      </c>
      <c r="N14" s="88"/>
      <c r="O14" s="23">
        <f>IFERROR(IF(I14="",0,IF(AND(I14&gt;=請求書!$B$5,I14&lt;=請求書!$B$6),ROUNDDOWN(J14/L14,-1),0)),0)</f>
        <v>0</v>
      </c>
      <c r="P14" s="68" t="s">
        <v>54</v>
      </c>
      <c r="Q14" s="28"/>
      <c r="R14" s="58" t="s">
        <v>54</v>
      </c>
      <c r="S14" s="23">
        <f t="shared" si="0"/>
        <v>0</v>
      </c>
      <c r="T14" s="58" t="s">
        <v>54</v>
      </c>
      <c r="U14" s="23">
        <f t="shared" si="1"/>
        <v>0</v>
      </c>
      <c r="V14" s="58" t="s">
        <v>54</v>
      </c>
    </row>
    <row r="15" spans="1:22" s="11" customFormat="1" ht="26.25" customHeight="1">
      <c r="A15" s="20">
        <v>5</v>
      </c>
      <c r="B15" s="26"/>
      <c r="C15" s="27"/>
      <c r="D15" s="80"/>
      <c r="E15" s="21" t="str">
        <f>IFERROR(IF(D15="","-",IF(DATEDIF(D15,請求書!$B$5,"Y")=2,"満３歳",DATEDIF(D15,請求書!$B$5,"Y"))),0)</f>
        <v>-</v>
      </c>
      <c r="F15" s="92"/>
      <c r="G15" s="28"/>
      <c r="H15" s="58" t="s">
        <v>54</v>
      </c>
      <c r="I15" s="84"/>
      <c r="J15" s="28"/>
      <c r="K15" s="68" t="s">
        <v>54</v>
      </c>
      <c r="L15" s="74"/>
      <c r="M15" s="22" t="s">
        <v>84</v>
      </c>
      <c r="N15" s="88"/>
      <c r="O15" s="23">
        <f>IFERROR(IF(I15="",0,IF(AND(I15&gt;=請求書!$B$5,I15&lt;=請求書!$B$6),ROUNDDOWN(J15/L15,-1),0)),0)</f>
        <v>0</v>
      </c>
      <c r="P15" s="68" t="s">
        <v>54</v>
      </c>
      <c r="Q15" s="28"/>
      <c r="R15" s="58" t="s">
        <v>54</v>
      </c>
      <c r="S15" s="23">
        <f t="shared" si="0"/>
        <v>0</v>
      </c>
      <c r="T15" s="58" t="s">
        <v>54</v>
      </c>
      <c r="U15" s="23">
        <f t="shared" si="1"/>
        <v>0</v>
      </c>
      <c r="V15" s="58" t="s">
        <v>54</v>
      </c>
    </row>
    <row r="16" spans="1:22" s="11" customFormat="1" ht="26.25" customHeight="1">
      <c r="A16" s="20">
        <v>6</v>
      </c>
      <c r="B16" s="26"/>
      <c r="C16" s="27"/>
      <c r="D16" s="80"/>
      <c r="E16" s="21" t="str">
        <f>IFERROR(IF(D16="","-",IF(DATEDIF(D16,請求書!$B$5,"Y")=2,"満３歳",DATEDIF(D16,請求書!$B$5,"Y"))),0)</f>
        <v>-</v>
      </c>
      <c r="F16" s="92"/>
      <c r="G16" s="28"/>
      <c r="H16" s="58" t="s">
        <v>54</v>
      </c>
      <c r="I16" s="84"/>
      <c r="J16" s="28"/>
      <c r="K16" s="68" t="s">
        <v>54</v>
      </c>
      <c r="L16" s="74"/>
      <c r="M16" s="22" t="s">
        <v>84</v>
      </c>
      <c r="N16" s="88"/>
      <c r="O16" s="23">
        <f>IFERROR(IF(I16="",0,IF(AND(I16&gt;=請求書!$B$5,I16&lt;=請求書!$B$6),ROUNDDOWN(J16/L16,-1),0)),0)</f>
        <v>0</v>
      </c>
      <c r="P16" s="68" t="s">
        <v>54</v>
      </c>
      <c r="Q16" s="28"/>
      <c r="R16" s="58" t="s">
        <v>54</v>
      </c>
      <c r="S16" s="23">
        <f t="shared" si="0"/>
        <v>0</v>
      </c>
      <c r="T16" s="58" t="s">
        <v>54</v>
      </c>
      <c r="U16" s="23">
        <f t="shared" si="1"/>
        <v>0</v>
      </c>
      <c r="V16" s="58" t="s">
        <v>54</v>
      </c>
    </row>
    <row r="17" spans="1:22" s="11" customFormat="1" ht="26.25" customHeight="1">
      <c r="A17" s="20">
        <v>7</v>
      </c>
      <c r="B17" s="26"/>
      <c r="C17" s="27"/>
      <c r="D17" s="80"/>
      <c r="E17" s="21" t="str">
        <f>IFERROR(IF(D17="","-",IF(DATEDIF(D17,請求書!$B$5,"Y")=2,"満３歳",DATEDIF(D17,請求書!$B$5,"Y"))),0)</f>
        <v>-</v>
      </c>
      <c r="F17" s="92"/>
      <c r="G17" s="28"/>
      <c r="H17" s="58" t="s">
        <v>54</v>
      </c>
      <c r="I17" s="84"/>
      <c r="J17" s="28"/>
      <c r="K17" s="68" t="s">
        <v>54</v>
      </c>
      <c r="L17" s="74"/>
      <c r="M17" s="22" t="s">
        <v>84</v>
      </c>
      <c r="N17" s="88"/>
      <c r="O17" s="23">
        <f>IFERROR(IF(I17="",0,IF(AND(I17&gt;=請求書!$B$5,I17&lt;=請求書!$B$6),ROUNDDOWN(J17/L17,-1),0)),0)</f>
        <v>0</v>
      </c>
      <c r="P17" s="68" t="s">
        <v>54</v>
      </c>
      <c r="Q17" s="28"/>
      <c r="R17" s="58" t="s">
        <v>54</v>
      </c>
      <c r="S17" s="23">
        <f t="shared" si="0"/>
        <v>0</v>
      </c>
      <c r="T17" s="58" t="s">
        <v>54</v>
      </c>
      <c r="U17" s="23">
        <f t="shared" si="1"/>
        <v>0</v>
      </c>
      <c r="V17" s="58" t="s">
        <v>54</v>
      </c>
    </row>
    <row r="18" spans="1:22" s="11" customFormat="1" ht="26.25" customHeight="1">
      <c r="A18" s="20">
        <v>8</v>
      </c>
      <c r="B18" s="26"/>
      <c r="C18" s="27"/>
      <c r="D18" s="80"/>
      <c r="E18" s="21" t="str">
        <f>IFERROR(IF(D18="","-",IF(DATEDIF(D18,請求書!$B$5,"Y")=2,"満３歳",DATEDIF(D18,請求書!$B$5,"Y"))),0)</f>
        <v>-</v>
      </c>
      <c r="F18" s="92"/>
      <c r="G18" s="28"/>
      <c r="H18" s="58" t="s">
        <v>54</v>
      </c>
      <c r="I18" s="84"/>
      <c r="J18" s="28"/>
      <c r="K18" s="68" t="s">
        <v>54</v>
      </c>
      <c r="L18" s="74"/>
      <c r="M18" s="22" t="s">
        <v>84</v>
      </c>
      <c r="N18" s="88"/>
      <c r="O18" s="23">
        <f>IFERROR(IF(I18="",0,IF(AND(I18&gt;=請求書!$B$5,I18&lt;=請求書!$B$6),ROUNDDOWN(J18/L18,-1),0)),0)</f>
        <v>0</v>
      </c>
      <c r="P18" s="68" t="s">
        <v>54</v>
      </c>
      <c r="Q18" s="28"/>
      <c r="R18" s="58" t="s">
        <v>54</v>
      </c>
      <c r="S18" s="23">
        <f t="shared" si="0"/>
        <v>0</v>
      </c>
      <c r="T18" s="58" t="s">
        <v>54</v>
      </c>
      <c r="U18" s="23">
        <f t="shared" si="1"/>
        <v>0</v>
      </c>
      <c r="V18" s="58" t="s">
        <v>54</v>
      </c>
    </row>
    <row r="19" spans="1:22" s="11" customFormat="1" ht="26.25" customHeight="1">
      <c r="A19" s="20">
        <v>9</v>
      </c>
      <c r="B19" s="26"/>
      <c r="C19" s="27"/>
      <c r="D19" s="80"/>
      <c r="E19" s="21" t="str">
        <f>IFERROR(IF(D19="","-",IF(DATEDIF(D19,請求書!$B$5,"Y")=2,"満３歳",DATEDIF(D19,請求書!$B$5,"Y"))),0)</f>
        <v>-</v>
      </c>
      <c r="F19" s="92"/>
      <c r="G19" s="28"/>
      <c r="H19" s="58" t="s">
        <v>54</v>
      </c>
      <c r="I19" s="84"/>
      <c r="J19" s="28"/>
      <c r="K19" s="68" t="s">
        <v>54</v>
      </c>
      <c r="L19" s="74"/>
      <c r="M19" s="22" t="s">
        <v>84</v>
      </c>
      <c r="N19" s="88"/>
      <c r="O19" s="23">
        <f>IFERROR(IF(I19="",0,IF(AND(I19&gt;=請求書!$B$5,I19&lt;=請求書!$B$6),ROUNDDOWN(J19/L19,-1),0)),0)</f>
        <v>0</v>
      </c>
      <c r="P19" s="68" t="s">
        <v>54</v>
      </c>
      <c r="Q19" s="28"/>
      <c r="R19" s="58" t="s">
        <v>54</v>
      </c>
      <c r="S19" s="23">
        <f t="shared" si="0"/>
        <v>0</v>
      </c>
      <c r="T19" s="58" t="s">
        <v>54</v>
      </c>
      <c r="U19" s="23">
        <f t="shared" si="1"/>
        <v>0</v>
      </c>
      <c r="V19" s="58" t="s">
        <v>54</v>
      </c>
    </row>
    <row r="20" spans="1:22" s="11" customFormat="1" ht="26.25" customHeight="1">
      <c r="A20" s="20">
        <v>10</v>
      </c>
      <c r="B20" s="26"/>
      <c r="C20" s="27"/>
      <c r="D20" s="80"/>
      <c r="E20" s="21" t="str">
        <f>IFERROR(IF(D20="","-",IF(DATEDIF(D20,請求書!$B$5,"Y")=2,"満３歳",DATEDIF(D20,請求書!$B$5,"Y"))),0)</f>
        <v>-</v>
      </c>
      <c r="F20" s="92"/>
      <c r="G20" s="28"/>
      <c r="H20" s="58" t="s">
        <v>54</v>
      </c>
      <c r="I20" s="84"/>
      <c r="J20" s="28"/>
      <c r="K20" s="68" t="s">
        <v>54</v>
      </c>
      <c r="L20" s="74"/>
      <c r="M20" s="22" t="s">
        <v>84</v>
      </c>
      <c r="N20" s="88"/>
      <c r="O20" s="23">
        <f>IFERROR(IF(I20="",0,IF(AND(I20&gt;=請求書!$B$5,I20&lt;=請求書!$B$6),ROUNDDOWN(J20/L20,-1),0)),0)</f>
        <v>0</v>
      </c>
      <c r="P20" s="68" t="s">
        <v>54</v>
      </c>
      <c r="Q20" s="28"/>
      <c r="R20" s="58" t="s">
        <v>54</v>
      </c>
      <c r="S20" s="23">
        <f t="shared" ref="S20:S25" si="2">SUM(O20,Q20)</f>
        <v>0</v>
      </c>
      <c r="T20" s="58" t="s">
        <v>54</v>
      </c>
      <c r="U20" s="23">
        <f t="shared" ref="U20:U25" si="3">MIN(S20,$U$7)</f>
        <v>0</v>
      </c>
      <c r="V20" s="58" t="s">
        <v>54</v>
      </c>
    </row>
    <row r="21" spans="1:22" s="11" customFormat="1" ht="26.25" customHeight="1">
      <c r="A21" s="20">
        <v>11</v>
      </c>
      <c r="B21" s="26"/>
      <c r="C21" s="27"/>
      <c r="D21" s="80"/>
      <c r="E21" s="21" t="str">
        <f>IFERROR(IF(D21="","-",IF(DATEDIF(D21,請求書!$B$5,"Y")=2,"満３歳",DATEDIF(D21,請求書!$B$5,"Y"))),0)</f>
        <v>-</v>
      </c>
      <c r="F21" s="92"/>
      <c r="G21" s="28"/>
      <c r="H21" s="58" t="s">
        <v>54</v>
      </c>
      <c r="I21" s="84"/>
      <c r="J21" s="28"/>
      <c r="K21" s="68" t="s">
        <v>54</v>
      </c>
      <c r="L21" s="74"/>
      <c r="M21" s="22" t="s">
        <v>84</v>
      </c>
      <c r="N21" s="88"/>
      <c r="O21" s="23">
        <f>IFERROR(IF(I21="",0,IF(AND(I21&gt;=請求書!$B$5,I21&lt;=請求書!$B$6),ROUNDDOWN(J21/L21,-1),0)),0)</f>
        <v>0</v>
      </c>
      <c r="P21" s="68" t="s">
        <v>54</v>
      </c>
      <c r="Q21" s="28"/>
      <c r="R21" s="58" t="s">
        <v>54</v>
      </c>
      <c r="S21" s="23">
        <f t="shared" si="2"/>
        <v>0</v>
      </c>
      <c r="T21" s="58" t="s">
        <v>54</v>
      </c>
      <c r="U21" s="23">
        <f t="shared" si="3"/>
        <v>0</v>
      </c>
      <c r="V21" s="58" t="s">
        <v>54</v>
      </c>
    </row>
    <row r="22" spans="1:22" s="11" customFormat="1" ht="26.25" customHeight="1">
      <c r="A22" s="20">
        <v>12</v>
      </c>
      <c r="B22" s="26"/>
      <c r="C22" s="27"/>
      <c r="D22" s="80"/>
      <c r="E22" s="21" t="str">
        <f>IFERROR(IF(D22="","-",IF(DATEDIF(D22,請求書!$B$5,"Y")=2,"満３歳",DATEDIF(D22,請求書!$B$5,"Y"))),0)</f>
        <v>-</v>
      </c>
      <c r="F22" s="92"/>
      <c r="G22" s="28"/>
      <c r="H22" s="58" t="s">
        <v>54</v>
      </c>
      <c r="I22" s="84"/>
      <c r="J22" s="28"/>
      <c r="K22" s="68" t="s">
        <v>54</v>
      </c>
      <c r="L22" s="74"/>
      <c r="M22" s="22" t="s">
        <v>84</v>
      </c>
      <c r="N22" s="88"/>
      <c r="O22" s="23">
        <f>IFERROR(IF(I22="",0,IF(AND(I22&gt;=請求書!$B$5,I22&lt;=請求書!$B$6),ROUNDDOWN(J22/L22,-1),0)),0)</f>
        <v>0</v>
      </c>
      <c r="P22" s="68" t="s">
        <v>54</v>
      </c>
      <c r="Q22" s="28"/>
      <c r="R22" s="58" t="s">
        <v>54</v>
      </c>
      <c r="S22" s="23">
        <f t="shared" si="2"/>
        <v>0</v>
      </c>
      <c r="T22" s="58" t="s">
        <v>54</v>
      </c>
      <c r="U22" s="23">
        <f t="shared" si="3"/>
        <v>0</v>
      </c>
      <c r="V22" s="58" t="s">
        <v>54</v>
      </c>
    </row>
    <row r="23" spans="1:22" s="11" customFormat="1" ht="26.25" customHeight="1">
      <c r="A23" s="20">
        <v>13</v>
      </c>
      <c r="B23" s="26"/>
      <c r="C23" s="27"/>
      <c r="D23" s="80"/>
      <c r="E23" s="21" t="str">
        <f>IFERROR(IF(D23="","-",IF(DATEDIF(D23,請求書!$B$5,"Y")=2,"満３歳",DATEDIF(D23,請求書!$B$5,"Y"))),0)</f>
        <v>-</v>
      </c>
      <c r="F23" s="92"/>
      <c r="G23" s="28"/>
      <c r="H23" s="58" t="s">
        <v>54</v>
      </c>
      <c r="I23" s="84"/>
      <c r="J23" s="28"/>
      <c r="K23" s="68" t="s">
        <v>54</v>
      </c>
      <c r="L23" s="74"/>
      <c r="M23" s="22" t="s">
        <v>84</v>
      </c>
      <c r="N23" s="88"/>
      <c r="O23" s="23">
        <f>IFERROR(IF(I23="",0,IF(AND(I23&gt;=請求書!$B$5,I23&lt;=請求書!$B$6),ROUNDDOWN(J23/L23,-1),0)),0)</f>
        <v>0</v>
      </c>
      <c r="P23" s="68" t="s">
        <v>54</v>
      </c>
      <c r="Q23" s="28"/>
      <c r="R23" s="58" t="s">
        <v>54</v>
      </c>
      <c r="S23" s="23">
        <f t="shared" si="2"/>
        <v>0</v>
      </c>
      <c r="T23" s="58" t="s">
        <v>54</v>
      </c>
      <c r="U23" s="23">
        <f t="shared" si="3"/>
        <v>0</v>
      </c>
      <c r="V23" s="58" t="s">
        <v>54</v>
      </c>
    </row>
    <row r="24" spans="1:22" s="11" customFormat="1" ht="26.25" customHeight="1">
      <c r="A24" s="20">
        <v>14</v>
      </c>
      <c r="B24" s="26"/>
      <c r="C24" s="27"/>
      <c r="D24" s="80"/>
      <c r="E24" s="21" t="str">
        <f>IFERROR(IF(D24="","-",IF(DATEDIF(D24,請求書!$B$5,"Y")=2,"満３歳",DATEDIF(D24,請求書!$B$5,"Y"))),0)</f>
        <v>-</v>
      </c>
      <c r="F24" s="92"/>
      <c r="G24" s="28"/>
      <c r="H24" s="58" t="s">
        <v>54</v>
      </c>
      <c r="I24" s="84"/>
      <c r="J24" s="28"/>
      <c r="K24" s="68" t="s">
        <v>54</v>
      </c>
      <c r="L24" s="74"/>
      <c r="M24" s="22" t="s">
        <v>84</v>
      </c>
      <c r="N24" s="88"/>
      <c r="O24" s="23">
        <f>IFERROR(IF(I24="",0,IF(AND(I24&gt;=請求書!$B$5,I24&lt;=請求書!$B$6),ROUNDDOWN(J24/L24,-1),0)),0)</f>
        <v>0</v>
      </c>
      <c r="P24" s="68" t="s">
        <v>54</v>
      </c>
      <c r="Q24" s="28"/>
      <c r="R24" s="58" t="s">
        <v>54</v>
      </c>
      <c r="S24" s="23">
        <f t="shared" si="2"/>
        <v>0</v>
      </c>
      <c r="T24" s="58" t="s">
        <v>54</v>
      </c>
      <c r="U24" s="23">
        <f t="shared" si="3"/>
        <v>0</v>
      </c>
      <c r="V24" s="58" t="s">
        <v>54</v>
      </c>
    </row>
    <row r="25" spans="1:22" s="11" customFormat="1" ht="26.25" customHeight="1">
      <c r="A25" s="29">
        <v>15</v>
      </c>
      <c r="B25" s="30"/>
      <c r="C25" s="31"/>
      <c r="D25" s="81"/>
      <c r="E25" s="32" t="str">
        <f>IFERROR(IF(D25="","-",IF(DATEDIF(D25,請求書!$B$5,"Y")=2,"満３歳",DATEDIF(D25,請求書!$B$5,"Y"))),0)</f>
        <v>-</v>
      </c>
      <c r="F25" s="93"/>
      <c r="G25" s="34"/>
      <c r="H25" s="59" t="s">
        <v>54</v>
      </c>
      <c r="I25" s="85"/>
      <c r="J25" s="34"/>
      <c r="K25" s="69" t="s">
        <v>54</v>
      </c>
      <c r="L25" s="75"/>
      <c r="M25" s="33" t="s">
        <v>84</v>
      </c>
      <c r="N25" s="89"/>
      <c r="O25" s="35">
        <f>IFERROR(IF(I25="",0,IF(AND(I25&gt;=請求書!$B$5,I25&lt;=請求書!$B$6),ROUNDDOWN(J25/L25,-1),0)),0)</f>
        <v>0</v>
      </c>
      <c r="P25" s="69" t="s">
        <v>54</v>
      </c>
      <c r="Q25" s="34"/>
      <c r="R25" s="59" t="s">
        <v>54</v>
      </c>
      <c r="S25" s="35">
        <f t="shared" si="2"/>
        <v>0</v>
      </c>
      <c r="T25" s="59" t="s">
        <v>54</v>
      </c>
      <c r="U25" s="35">
        <f t="shared" si="3"/>
        <v>0</v>
      </c>
      <c r="V25" s="59" t="s">
        <v>54</v>
      </c>
    </row>
    <row r="26" spans="1:22" s="19" customFormat="1" ht="30" customHeight="1">
      <c r="A26" s="90" t="s">
        <v>92</v>
      </c>
      <c r="B26" s="249" t="s">
        <v>93</v>
      </c>
      <c r="C26" s="249"/>
      <c r="D26" s="249"/>
      <c r="E26" s="249"/>
      <c r="F26" s="249"/>
      <c r="G26" s="249"/>
      <c r="H26" s="249"/>
      <c r="I26" s="249"/>
      <c r="J26" s="249"/>
      <c r="K26" s="249"/>
      <c r="L26" s="249"/>
      <c r="M26" s="249"/>
      <c r="N26" s="250"/>
      <c r="O26" s="291" t="s">
        <v>63</v>
      </c>
      <c r="P26" s="292"/>
      <c r="Q26" s="94">
        <f>COUNTA($B$10:$B$26)-2</f>
        <v>0</v>
      </c>
      <c r="R26" s="95" t="s">
        <v>62</v>
      </c>
      <c r="S26" s="94">
        <f>_xlfn.AGGREGATE(9,5,$S10:$S25)-$S10</f>
        <v>0</v>
      </c>
      <c r="T26" s="95" t="s">
        <v>54</v>
      </c>
      <c r="U26" s="94">
        <f>_xlfn.AGGREGATE(9,5,$U10:$U25)-$U10</f>
        <v>0</v>
      </c>
      <c r="V26" s="95" t="s">
        <v>54</v>
      </c>
    </row>
    <row r="27" spans="1:22" s="19" customFormat="1" ht="19.5" customHeight="1">
      <c r="A27" s="90" t="s">
        <v>95</v>
      </c>
      <c r="B27" s="302" t="s">
        <v>101</v>
      </c>
      <c r="C27" s="302"/>
      <c r="D27" s="302"/>
      <c r="E27" s="302"/>
      <c r="F27" s="302"/>
      <c r="G27" s="302"/>
      <c r="H27" s="302"/>
      <c r="I27" s="302"/>
      <c r="J27" s="302"/>
      <c r="K27" s="302"/>
      <c r="S27" s="15"/>
      <c r="T27" s="15"/>
      <c r="U27" s="15"/>
      <c r="V27" s="15"/>
    </row>
    <row r="28" spans="1:22" s="19" customFormat="1" ht="19.5" customHeight="1">
      <c r="A28" s="90" t="s">
        <v>100</v>
      </c>
      <c r="B28" s="301" t="str">
        <f>"月額上限額は、国立幼稚園："&amp;TEXT(請求書!B12,"#,##0円")&amp;"、私立幼稚園："&amp;TEXT(請求書!B13,"#,##0円")&amp;"、特別支援学校幼稚部："&amp;TEXT(請求書!B14,"#,##0円")&amp;"です"</f>
        <v>月額上限額は、国立幼稚園：8,700円、私立幼稚園：25,700円、特別支援学校幼稚部：400円です</v>
      </c>
      <c r="C28" s="301"/>
      <c r="D28" s="301"/>
      <c r="E28" s="301"/>
      <c r="F28" s="301"/>
      <c r="G28" s="301"/>
      <c r="H28" s="301"/>
      <c r="I28" s="301"/>
      <c r="J28" s="301"/>
      <c r="K28" s="301"/>
      <c r="S28" s="300">
        <f>DATE(請求書!AO1,請求書!AU1,請求書!AY1)</f>
        <v>45422</v>
      </c>
      <c r="T28" s="300"/>
      <c r="U28" s="300"/>
      <c r="V28" s="300"/>
    </row>
    <row r="29" spans="1:22" s="19" customFormat="1" ht="26.25" customHeight="1">
      <c r="B29" s="299" t="s">
        <v>96</v>
      </c>
      <c r="C29" s="299"/>
      <c r="D29" s="299"/>
      <c r="E29" s="299"/>
      <c r="F29" s="299"/>
      <c r="G29" s="299"/>
      <c r="H29" s="299"/>
      <c r="I29" s="299"/>
      <c r="J29" s="299"/>
      <c r="K29" s="299"/>
      <c r="L29" s="289" t="s">
        <v>58</v>
      </c>
      <c r="M29" s="298"/>
      <c r="N29" s="290"/>
      <c r="O29" s="293" t="str">
        <f>IF(請求書!K26="","",請求書!K26)</f>
        <v/>
      </c>
      <c r="P29" s="293"/>
      <c r="Q29" s="293"/>
      <c r="R29" s="293"/>
      <c r="S29" s="293"/>
      <c r="T29" s="293"/>
      <c r="U29" s="293"/>
      <c r="V29" s="294"/>
    </row>
    <row r="30" spans="1:22" s="19" customFormat="1" ht="26.25" customHeight="1">
      <c r="L30" s="295" t="s">
        <v>59</v>
      </c>
      <c r="M30" s="296"/>
      <c r="N30" s="297"/>
      <c r="O30" s="293" t="str">
        <f>IF(請求書!AH26&lt;&gt;"",請求書!AH26,IF(請求書!AH22&lt;&gt;"",請求書!AH22,"‐"))</f>
        <v>‐</v>
      </c>
      <c r="P30" s="293"/>
      <c r="Q30" s="293"/>
      <c r="R30" s="293"/>
      <c r="S30" s="293"/>
      <c r="T30" s="293"/>
      <c r="U30" s="293"/>
      <c r="V30" s="294"/>
    </row>
    <row r="31" spans="1:22" s="19" customFormat="1" ht="26.25" customHeight="1">
      <c r="A31" s="25" t="s">
        <v>61</v>
      </c>
      <c r="B31" s="24"/>
      <c r="C31" s="24"/>
      <c r="D31" s="24"/>
      <c r="E31" s="24"/>
      <c r="F31" s="24"/>
      <c r="G31" s="24"/>
      <c r="H31" s="24"/>
      <c r="I31" s="24"/>
      <c r="L31" s="295" t="s">
        <v>60</v>
      </c>
      <c r="M31" s="296"/>
      <c r="N31" s="297"/>
      <c r="O31" s="303" t="str">
        <f>IF(請求書!K17="","",請求書!AH18&amp;"　"&amp;請求書!K17)</f>
        <v/>
      </c>
      <c r="P31" s="303"/>
      <c r="Q31" s="303"/>
      <c r="R31" s="303"/>
      <c r="S31" s="303"/>
      <c r="T31" s="303"/>
      <c r="U31" s="303"/>
      <c r="V31" s="304"/>
    </row>
  </sheetData>
  <sheetProtection sheet="1" objects="1" scenarios="1" formatCells="0" sort="0" autoFilter="0"/>
  <dataConsolidate/>
  <mergeCells count="35">
    <mergeCell ref="B29:K29"/>
    <mergeCell ref="S28:V28"/>
    <mergeCell ref="B28:K28"/>
    <mergeCell ref="B27:K27"/>
    <mergeCell ref="O31:V31"/>
    <mergeCell ref="O26:P26"/>
    <mergeCell ref="O30:V30"/>
    <mergeCell ref="O29:V29"/>
    <mergeCell ref="L31:N31"/>
    <mergeCell ref="L30:N30"/>
    <mergeCell ref="L29:N29"/>
    <mergeCell ref="U1:V1"/>
    <mergeCell ref="U8:V9"/>
    <mergeCell ref="U7:V7"/>
    <mergeCell ref="U6:V6"/>
    <mergeCell ref="S6:T7"/>
    <mergeCell ref="A2:V2"/>
    <mergeCell ref="D4:E4"/>
    <mergeCell ref="H4:I4"/>
    <mergeCell ref="O8:P9"/>
    <mergeCell ref="Q8:R9"/>
    <mergeCell ref="S8:T9"/>
    <mergeCell ref="I8:N8"/>
    <mergeCell ref="Q4:V4"/>
    <mergeCell ref="S1:T1"/>
    <mergeCell ref="O4:P4"/>
    <mergeCell ref="A8:A9"/>
    <mergeCell ref="F4:G4"/>
    <mergeCell ref="B26:N26"/>
    <mergeCell ref="B8:D8"/>
    <mergeCell ref="E8:E9"/>
    <mergeCell ref="L9:M9"/>
    <mergeCell ref="G9:H9"/>
    <mergeCell ref="F8:H8"/>
    <mergeCell ref="J9:K9"/>
  </mergeCells>
  <phoneticPr fontId="3"/>
  <conditionalFormatting sqref="L10:L25">
    <cfRule type="expression" dxfId="6" priority="3">
      <formula>$N10&gt;0</formula>
    </cfRule>
  </conditionalFormatting>
  <dataValidations count="4">
    <dataValidation allowBlank="1" showInputMessage="1" sqref="G11:G25 J11:J25" xr:uid="{00000000-0002-0000-0200-000000000000}"/>
    <dataValidation type="whole" allowBlank="1" showInputMessage="1" showErrorMessage="1" sqref="L10:L25" xr:uid="{00000000-0002-0000-0200-000001000000}">
      <formula1>1</formula1>
      <formula2>31</formula2>
    </dataValidation>
    <dataValidation type="date" operator="greaterThanOrEqual" allowBlank="1" showInputMessage="1" showErrorMessage="1" error="20XX年X月X日の形式で入力してください" sqref="D10:D25 I10:I25 N10:N25" xr:uid="{00000000-0002-0000-0200-000002000000}">
      <formula1>40269</formula1>
    </dataValidation>
    <dataValidation type="list" allowBlank="1" showInputMessage="1" showErrorMessage="1" sqref="F10:F25" xr:uid="{00000000-0002-0000-0200-000003000000}">
      <formula1>"月額,日額,時間"</formula1>
    </dataValidation>
  </dataValidations>
  <printOptions horizontalCentered="1"/>
  <pageMargins left="0.51181102362204722" right="0.5118110236220472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1"/>
  <sheetViews>
    <sheetView showGridLines="0" zoomScaleNormal="100" zoomScaleSheetLayoutView="100" workbookViewId="0"/>
  </sheetViews>
  <sheetFormatPr defaultColWidth="2" defaultRowHeight="14"/>
  <cols>
    <col min="1" max="1" width="4.59765625" style="10" customWidth="1"/>
    <col min="2" max="3" width="17.09765625" style="10" customWidth="1"/>
    <col min="4" max="4" width="12.09765625" style="10" customWidth="1"/>
    <col min="5" max="5" width="7.69921875" style="10" bestFit="1" customWidth="1"/>
    <col min="6" max="7" width="9.296875" style="10" customWidth="1"/>
    <col min="8" max="8" width="4" style="10" customWidth="1"/>
    <col min="9" max="9" width="12.09765625" style="10" customWidth="1"/>
    <col min="10" max="10" width="9.296875" style="10" customWidth="1"/>
    <col min="11" max="11" width="4" style="10" customWidth="1"/>
    <col min="12" max="13" width="7.3984375" style="10" customWidth="1"/>
    <col min="14" max="14" width="12.09765625" style="10" customWidth="1"/>
    <col min="15" max="15" width="10.3984375" style="10" customWidth="1"/>
    <col min="16" max="16" width="4" style="10" customWidth="1"/>
    <col min="17" max="17" width="12.8984375" style="10" customWidth="1"/>
    <col min="18" max="18" width="4" style="10" customWidth="1"/>
    <col min="19" max="19" width="12.8984375" style="10" customWidth="1"/>
    <col min="20" max="20" width="4" style="10" customWidth="1"/>
    <col min="21" max="21" width="12.8984375" style="10" customWidth="1"/>
    <col min="22" max="22" width="4" style="10" customWidth="1"/>
    <col min="23" max="16384" width="2" style="10"/>
  </cols>
  <sheetData>
    <row r="1" spans="1:22" ht="18.75" customHeight="1">
      <c r="S1" s="287">
        <f ca="1">IF(B11&lt;&gt;"",_xlfn.SHEET()-2,0)</f>
        <v>0</v>
      </c>
      <c r="T1" s="288"/>
      <c r="U1" s="259">
        <f>COUNTA(Top:End!B11)</f>
        <v>0</v>
      </c>
      <c r="V1" s="260"/>
    </row>
    <row r="2" spans="1:22" ht="18.75" customHeight="1">
      <c r="A2" s="273" t="s">
        <v>47</v>
      </c>
      <c r="B2" s="273"/>
      <c r="C2" s="273"/>
      <c r="D2" s="273"/>
      <c r="E2" s="273"/>
      <c r="F2" s="273"/>
      <c r="G2" s="273"/>
      <c r="H2" s="273"/>
      <c r="I2" s="273"/>
      <c r="J2" s="273"/>
      <c r="K2" s="273"/>
      <c r="L2" s="273"/>
      <c r="M2" s="273"/>
      <c r="N2" s="273"/>
      <c r="O2" s="273"/>
      <c r="P2" s="273"/>
      <c r="Q2" s="273"/>
      <c r="R2" s="273"/>
      <c r="S2" s="273"/>
      <c r="T2" s="273"/>
      <c r="U2" s="273"/>
      <c r="V2" s="273"/>
    </row>
    <row r="3" spans="1:22" s="2" customFormat="1" ht="11.25" customHeight="1">
      <c r="B3" s="16"/>
    </row>
    <row r="4" spans="1:22" s="41" customFormat="1" ht="23.25" customHeight="1">
      <c r="C4" s="77" t="s">
        <v>90</v>
      </c>
      <c r="D4" s="274">
        <f>IF(請求書!U7="","",請求書!U7)</f>
        <v>2024</v>
      </c>
      <c r="E4" s="274"/>
      <c r="F4" s="248">
        <f>請求書!K30</f>
        <v>6</v>
      </c>
      <c r="G4" s="248"/>
      <c r="H4" s="275">
        <f>IF(請求書!AC7="","",請求書!AC7)</f>
        <v>4</v>
      </c>
      <c r="I4" s="276"/>
      <c r="O4" s="289" t="s">
        <v>44</v>
      </c>
      <c r="P4" s="290"/>
      <c r="Q4" s="284" t="str">
        <f>IF(請求書!K22="","",請求書!K22)</f>
        <v/>
      </c>
      <c r="R4" s="285"/>
      <c r="S4" s="285"/>
      <c r="T4" s="285"/>
      <c r="U4" s="285"/>
      <c r="V4" s="286"/>
    </row>
    <row r="5" spans="1:22" s="41" customFormat="1" ht="11.25" customHeight="1">
      <c r="A5" s="42"/>
      <c r="B5" s="42"/>
      <c r="M5" s="71"/>
      <c r="N5" s="71"/>
      <c r="O5" s="71"/>
      <c r="P5" s="71"/>
    </row>
    <row r="6" spans="1:22" ht="16.5" customHeight="1">
      <c r="A6" s="17" t="s">
        <v>65</v>
      </c>
      <c r="B6" s="11"/>
      <c r="C6" s="11"/>
      <c r="G6" s="76"/>
      <c r="S6" s="269" t="s">
        <v>99</v>
      </c>
      <c r="T6" s="270"/>
      <c r="U6" s="267" t="str">
        <f>IF(請求書!K24="","",請求書!K24)</f>
        <v/>
      </c>
      <c r="V6" s="268"/>
    </row>
    <row r="7" spans="1:22" s="2" customFormat="1" ht="16.5" customHeight="1">
      <c r="B7" s="16"/>
      <c r="S7" s="271"/>
      <c r="T7" s="272"/>
      <c r="U7" s="265" t="str">
        <f>請求書!W24</f>
        <v/>
      </c>
      <c r="V7" s="266"/>
    </row>
    <row r="8" spans="1:22" s="11" customFormat="1" ht="15" customHeight="1">
      <c r="A8" s="254" t="s">
        <v>45</v>
      </c>
      <c r="B8" s="251" t="s">
        <v>52</v>
      </c>
      <c r="C8" s="252"/>
      <c r="D8" s="253"/>
      <c r="E8" s="254" t="s">
        <v>51</v>
      </c>
      <c r="F8" s="251" t="s">
        <v>91</v>
      </c>
      <c r="G8" s="252"/>
      <c r="H8" s="253"/>
      <c r="I8" s="251" t="str">
        <f>請求書!B4&amp;"の状況について"</f>
        <v>令和６年度の状況について</v>
      </c>
      <c r="J8" s="252"/>
      <c r="K8" s="252"/>
      <c r="L8" s="252"/>
      <c r="M8" s="252"/>
      <c r="N8" s="252"/>
      <c r="O8" s="277" t="s">
        <v>87</v>
      </c>
      <c r="P8" s="278"/>
      <c r="Q8" s="281" t="s">
        <v>97</v>
      </c>
      <c r="R8" s="282"/>
      <c r="S8" s="261" t="s">
        <v>88</v>
      </c>
      <c r="T8" s="262"/>
      <c r="U8" s="261" t="s">
        <v>89</v>
      </c>
      <c r="V8" s="262"/>
    </row>
    <row r="9" spans="1:22" s="11" customFormat="1" ht="15" customHeight="1">
      <c r="A9" s="255"/>
      <c r="B9" s="18" t="s">
        <v>53</v>
      </c>
      <c r="C9" s="57" t="s">
        <v>48</v>
      </c>
      <c r="D9" s="55" t="s">
        <v>46</v>
      </c>
      <c r="E9" s="255"/>
      <c r="F9" s="18" t="s">
        <v>94</v>
      </c>
      <c r="G9" s="257" t="s">
        <v>81</v>
      </c>
      <c r="H9" s="258"/>
      <c r="I9" s="18" t="s">
        <v>82</v>
      </c>
      <c r="J9" s="257" t="s">
        <v>83</v>
      </c>
      <c r="K9" s="257"/>
      <c r="L9" s="256" t="s">
        <v>98</v>
      </c>
      <c r="M9" s="256"/>
      <c r="N9" s="70" t="s">
        <v>86</v>
      </c>
      <c r="O9" s="279"/>
      <c r="P9" s="280"/>
      <c r="Q9" s="280"/>
      <c r="R9" s="283"/>
      <c r="S9" s="263"/>
      <c r="T9" s="264"/>
      <c r="U9" s="263"/>
      <c r="V9" s="264"/>
    </row>
    <row r="10" spans="1:22" s="11" customFormat="1" ht="18" customHeight="1">
      <c r="A10" s="43" t="s">
        <v>55</v>
      </c>
      <c r="B10" s="51" t="s">
        <v>56</v>
      </c>
      <c r="C10" s="52" t="s">
        <v>57</v>
      </c>
      <c r="D10" s="78">
        <v>42986</v>
      </c>
      <c r="E10" s="44">
        <f>IFERROR(IF(D10="","-",IF(DATEDIF(D10,請求書!$B$5,"Y")=2,"満３歳",DATEDIF(D10,請求書!$B$5,"Y"))),0)</f>
        <v>6</v>
      </c>
      <c r="F10" s="64" t="s">
        <v>80</v>
      </c>
      <c r="G10" s="53">
        <v>35000</v>
      </c>
      <c r="H10" s="56" t="s">
        <v>10</v>
      </c>
      <c r="I10" s="82">
        <v>45017</v>
      </c>
      <c r="J10" s="53">
        <v>10000</v>
      </c>
      <c r="K10" s="66" t="s">
        <v>10</v>
      </c>
      <c r="L10" s="72">
        <v>12</v>
      </c>
      <c r="M10" s="45" t="s">
        <v>85</v>
      </c>
      <c r="N10" s="86"/>
      <c r="O10" s="46">
        <f>IFERROR(IF(I10="",0,IF(AND(I10&gt;=請求書!$B$5,I10&lt;=請求書!$B$6),ROUNDDOWN(J10/L10,-1),0)),0)</f>
        <v>0</v>
      </c>
      <c r="P10" s="66" t="s">
        <v>10</v>
      </c>
      <c r="Q10" s="53">
        <v>35000</v>
      </c>
      <c r="R10" s="56" t="s">
        <v>10</v>
      </c>
      <c r="S10" s="46">
        <f>SUM(O10,Q10)</f>
        <v>35000</v>
      </c>
      <c r="T10" s="56" t="s">
        <v>10</v>
      </c>
      <c r="U10" s="46">
        <f>MIN(S10,$U$7)</f>
        <v>35000</v>
      </c>
      <c r="V10" s="56" t="s">
        <v>10</v>
      </c>
    </row>
    <row r="11" spans="1:22" s="11" customFormat="1" ht="26.25" customHeight="1">
      <c r="A11" s="14">
        <v>16</v>
      </c>
      <c r="B11" s="36"/>
      <c r="C11" s="37"/>
      <c r="D11" s="79"/>
      <c r="E11" s="47" t="str">
        <f>IFERROR(IF(D11="","-",IF(DATEDIF(D11,請求書!$B$5,"Y")=2,"満３歳",DATEDIF(D11,請求書!$B$5,"Y"))),0)</f>
        <v>-</v>
      </c>
      <c r="F11" s="91"/>
      <c r="G11" s="39"/>
      <c r="H11" s="65" t="s">
        <v>54</v>
      </c>
      <c r="I11" s="83"/>
      <c r="J11" s="39"/>
      <c r="K11" s="67" t="s">
        <v>54</v>
      </c>
      <c r="L11" s="73"/>
      <c r="M11" s="38" t="s">
        <v>84</v>
      </c>
      <c r="N11" s="87"/>
      <c r="O11" s="40">
        <f>IFERROR(IF(I11="",0,IF(AND(I11&gt;=請求書!$B$5,I11&lt;=請求書!$B$6),ROUNDDOWN(J11/L11,-1),0)),0)</f>
        <v>0</v>
      </c>
      <c r="P11" s="67" t="s">
        <v>54</v>
      </c>
      <c r="Q11" s="39"/>
      <c r="R11" s="54" t="s">
        <v>54</v>
      </c>
      <c r="S11" s="40">
        <f t="shared" ref="S11:S25" si="0">SUM(O11,Q11)</f>
        <v>0</v>
      </c>
      <c r="T11" s="54" t="s">
        <v>54</v>
      </c>
      <c r="U11" s="40">
        <f t="shared" ref="U11:U25" si="1">MIN(S11,$U$7)</f>
        <v>0</v>
      </c>
      <c r="V11" s="54" t="s">
        <v>54</v>
      </c>
    </row>
    <row r="12" spans="1:22" s="11" customFormat="1" ht="26.25" customHeight="1">
      <c r="A12" s="20">
        <v>17</v>
      </c>
      <c r="B12" s="26"/>
      <c r="C12" s="27"/>
      <c r="D12" s="80"/>
      <c r="E12" s="21" t="str">
        <f>IFERROR(IF(D12="","-",IF(DATEDIF(D12,請求書!$B$5,"Y")=2,"満３歳",DATEDIF(D12,請求書!$B$5,"Y"))),0)</f>
        <v>-</v>
      </c>
      <c r="F12" s="92"/>
      <c r="G12" s="28"/>
      <c r="H12" s="58" t="s">
        <v>54</v>
      </c>
      <c r="I12" s="84"/>
      <c r="J12" s="28"/>
      <c r="K12" s="68" t="s">
        <v>54</v>
      </c>
      <c r="L12" s="74"/>
      <c r="M12" s="22" t="s">
        <v>84</v>
      </c>
      <c r="N12" s="88"/>
      <c r="O12" s="23">
        <f>IFERROR(IF(I12="",0,IF(AND(I12&gt;=請求書!$B$5,I12&lt;=請求書!$B$6),ROUNDDOWN(J12/L12,-1),0)),0)</f>
        <v>0</v>
      </c>
      <c r="P12" s="68" t="s">
        <v>54</v>
      </c>
      <c r="Q12" s="28"/>
      <c r="R12" s="58" t="s">
        <v>54</v>
      </c>
      <c r="S12" s="23">
        <f t="shared" si="0"/>
        <v>0</v>
      </c>
      <c r="T12" s="58" t="s">
        <v>54</v>
      </c>
      <c r="U12" s="23">
        <f t="shared" si="1"/>
        <v>0</v>
      </c>
      <c r="V12" s="58" t="s">
        <v>54</v>
      </c>
    </row>
    <row r="13" spans="1:22" s="11" customFormat="1" ht="26.25" customHeight="1">
      <c r="A13" s="20">
        <v>18</v>
      </c>
      <c r="B13" s="26"/>
      <c r="C13" s="27"/>
      <c r="D13" s="80"/>
      <c r="E13" s="21" t="str">
        <f>IFERROR(IF(D13="","-",IF(DATEDIF(D13,請求書!$B$5,"Y")=2,"満３歳",DATEDIF(D13,請求書!$B$5,"Y"))),0)</f>
        <v>-</v>
      </c>
      <c r="F13" s="92"/>
      <c r="G13" s="28"/>
      <c r="H13" s="58" t="s">
        <v>54</v>
      </c>
      <c r="I13" s="84"/>
      <c r="J13" s="28"/>
      <c r="K13" s="68" t="s">
        <v>54</v>
      </c>
      <c r="L13" s="74"/>
      <c r="M13" s="22" t="s">
        <v>84</v>
      </c>
      <c r="N13" s="88"/>
      <c r="O13" s="23">
        <f>IFERROR(IF(I13="",0,IF(AND(I13&gt;=請求書!$B$5,I13&lt;=請求書!$B$6),ROUNDDOWN(J13/L13,-1),0)),0)</f>
        <v>0</v>
      </c>
      <c r="P13" s="68" t="s">
        <v>54</v>
      </c>
      <c r="Q13" s="28"/>
      <c r="R13" s="58" t="s">
        <v>54</v>
      </c>
      <c r="S13" s="23">
        <f t="shared" si="0"/>
        <v>0</v>
      </c>
      <c r="T13" s="58" t="s">
        <v>54</v>
      </c>
      <c r="U13" s="23">
        <f t="shared" si="1"/>
        <v>0</v>
      </c>
      <c r="V13" s="58" t="s">
        <v>54</v>
      </c>
    </row>
    <row r="14" spans="1:22" s="11" customFormat="1" ht="26.25" customHeight="1">
      <c r="A14" s="20">
        <v>19</v>
      </c>
      <c r="B14" s="26"/>
      <c r="C14" s="27"/>
      <c r="D14" s="80"/>
      <c r="E14" s="21" t="str">
        <f>IFERROR(IF(D14="","-",IF(DATEDIF(D14,請求書!$B$5,"Y")=2,"満３歳",DATEDIF(D14,請求書!$B$5,"Y"))),0)</f>
        <v>-</v>
      </c>
      <c r="F14" s="92"/>
      <c r="G14" s="28"/>
      <c r="H14" s="58" t="s">
        <v>54</v>
      </c>
      <c r="I14" s="84"/>
      <c r="J14" s="28"/>
      <c r="K14" s="68" t="s">
        <v>54</v>
      </c>
      <c r="L14" s="74"/>
      <c r="M14" s="22" t="s">
        <v>84</v>
      </c>
      <c r="N14" s="88"/>
      <c r="O14" s="23">
        <f>IFERROR(IF(I14="",0,IF(AND(I14&gt;=請求書!$B$5,I14&lt;=請求書!$B$6),ROUNDDOWN(J14/L14,-1),0)),0)</f>
        <v>0</v>
      </c>
      <c r="P14" s="68" t="s">
        <v>54</v>
      </c>
      <c r="Q14" s="28"/>
      <c r="R14" s="58" t="s">
        <v>54</v>
      </c>
      <c r="S14" s="23">
        <f t="shared" si="0"/>
        <v>0</v>
      </c>
      <c r="T14" s="58" t="s">
        <v>54</v>
      </c>
      <c r="U14" s="23">
        <f t="shared" si="1"/>
        <v>0</v>
      </c>
      <c r="V14" s="58" t="s">
        <v>54</v>
      </c>
    </row>
    <row r="15" spans="1:22" s="11" customFormat="1" ht="26.25" customHeight="1">
      <c r="A15" s="20">
        <v>20</v>
      </c>
      <c r="B15" s="26"/>
      <c r="C15" s="27"/>
      <c r="D15" s="80"/>
      <c r="E15" s="21" t="str">
        <f>IFERROR(IF(D15="","-",IF(DATEDIF(D15,請求書!$B$5,"Y")=2,"満３歳",DATEDIF(D15,請求書!$B$5,"Y"))),0)</f>
        <v>-</v>
      </c>
      <c r="F15" s="92"/>
      <c r="G15" s="28"/>
      <c r="H15" s="58" t="s">
        <v>54</v>
      </c>
      <c r="I15" s="84"/>
      <c r="J15" s="28"/>
      <c r="K15" s="68" t="s">
        <v>54</v>
      </c>
      <c r="L15" s="74"/>
      <c r="M15" s="22" t="s">
        <v>84</v>
      </c>
      <c r="N15" s="88"/>
      <c r="O15" s="23">
        <f>IFERROR(IF(I15="",0,IF(AND(I15&gt;=請求書!$B$5,I15&lt;=請求書!$B$6),ROUNDDOWN(J15/L15,-1),0)),0)</f>
        <v>0</v>
      </c>
      <c r="P15" s="68" t="s">
        <v>54</v>
      </c>
      <c r="Q15" s="28"/>
      <c r="R15" s="58" t="s">
        <v>54</v>
      </c>
      <c r="S15" s="23">
        <f t="shared" si="0"/>
        <v>0</v>
      </c>
      <c r="T15" s="58" t="s">
        <v>54</v>
      </c>
      <c r="U15" s="23">
        <f t="shared" si="1"/>
        <v>0</v>
      </c>
      <c r="V15" s="58" t="s">
        <v>54</v>
      </c>
    </row>
    <row r="16" spans="1:22" s="11" customFormat="1" ht="26.25" customHeight="1">
      <c r="A16" s="20">
        <v>21</v>
      </c>
      <c r="B16" s="26"/>
      <c r="C16" s="27"/>
      <c r="D16" s="80"/>
      <c r="E16" s="21" t="str">
        <f>IFERROR(IF(D16="","-",IF(DATEDIF(D16,請求書!$B$5,"Y")=2,"満３歳",DATEDIF(D16,請求書!$B$5,"Y"))),0)</f>
        <v>-</v>
      </c>
      <c r="F16" s="92"/>
      <c r="G16" s="28"/>
      <c r="H16" s="58" t="s">
        <v>54</v>
      </c>
      <c r="I16" s="84"/>
      <c r="J16" s="28"/>
      <c r="K16" s="68" t="s">
        <v>54</v>
      </c>
      <c r="L16" s="74"/>
      <c r="M16" s="22" t="s">
        <v>84</v>
      </c>
      <c r="N16" s="88"/>
      <c r="O16" s="23">
        <f>IFERROR(IF(I16="",0,IF(AND(I16&gt;=請求書!$B$5,I16&lt;=請求書!$B$6),ROUNDDOWN(J16/L16,-1),0)),0)</f>
        <v>0</v>
      </c>
      <c r="P16" s="68" t="s">
        <v>54</v>
      </c>
      <c r="Q16" s="28"/>
      <c r="R16" s="58" t="s">
        <v>54</v>
      </c>
      <c r="S16" s="23">
        <f t="shared" si="0"/>
        <v>0</v>
      </c>
      <c r="T16" s="58" t="s">
        <v>54</v>
      </c>
      <c r="U16" s="23">
        <f t="shared" si="1"/>
        <v>0</v>
      </c>
      <c r="V16" s="58" t="s">
        <v>54</v>
      </c>
    </row>
    <row r="17" spans="1:22" s="11" customFormat="1" ht="26.25" customHeight="1">
      <c r="A17" s="20">
        <v>22</v>
      </c>
      <c r="B17" s="26"/>
      <c r="C17" s="27"/>
      <c r="D17" s="80"/>
      <c r="E17" s="21" t="str">
        <f>IFERROR(IF(D17="","-",IF(DATEDIF(D17,請求書!$B$5,"Y")=2,"満３歳",DATEDIF(D17,請求書!$B$5,"Y"))),0)</f>
        <v>-</v>
      </c>
      <c r="F17" s="92"/>
      <c r="G17" s="28"/>
      <c r="H17" s="58" t="s">
        <v>54</v>
      </c>
      <c r="I17" s="84"/>
      <c r="J17" s="28"/>
      <c r="K17" s="68" t="s">
        <v>54</v>
      </c>
      <c r="L17" s="74"/>
      <c r="M17" s="22" t="s">
        <v>84</v>
      </c>
      <c r="N17" s="88"/>
      <c r="O17" s="23">
        <f>IFERROR(IF(I17="",0,IF(AND(I17&gt;=請求書!$B$5,I17&lt;=請求書!$B$6),ROUNDDOWN(J17/L17,-1),0)),0)</f>
        <v>0</v>
      </c>
      <c r="P17" s="68" t="s">
        <v>54</v>
      </c>
      <c r="Q17" s="28"/>
      <c r="R17" s="58" t="s">
        <v>54</v>
      </c>
      <c r="S17" s="23">
        <f t="shared" si="0"/>
        <v>0</v>
      </c>
      <c r="T17" s="58" t="s">
        <v>54</v>
      </c>
      <c r="U17" s="23">
        <f t="shared" si="1"/>
        <v>0</v>
      </c>
      <c r="V17" s="58" t="s">
        <v>54</v>
      </c>
    </row>
    <row r="18" spans="1:22" s="11" customFormat="1" ht="26.25" customHeight="1">
      <c r="A18" s="20">
        <v>23</v>
      </c>
      <c r="B18" s="26"/>
      <c r="C18" s="27"/>
      <c r="D18" s="80"/>
      <c r="E18" s="21" t="str">
        <f>IFERROR(IF(D18="","-",IF(DATEDIF(D18,請求書!$B$5,"Y")=2,"満３歳",DATEDIF(D18,請求書!$B$5,"Y"))),0)</f>
        <v>-</v>
      </c>
      <c r="F18" s="92"/>
      <c r="G18" s="28"/>
      <c r="H18" s="58" t="s">
        <v>54</v>
      </c>
      <c r="I18" s="84"/>
      <c r="J18" s="28"/>
      <c r="K18" s="68" t="s">
        <v>54</v>
      </c>
      <c r="L18" s="74"/>
      <c r="M18" s="22" t="s">
        <v>84</v>
      </c>
      <c r="N18" s="88"/>
      <c r="O18" s="23">
        <f>IFERROR(IF(I18="",0,IF(AND(I18&gt;=請求書!$B$5,I18&lt;=請求書!$B$6),ROUNDDOWN(J18/L18,-1),0)),0)</f>
        <v>0</v>
      </c>
      <c r="P18" s="68" t="s">
        <v>54</v>
      </c>
      <c r="Q18" s="28"/>
      <c r="R18" s="58" t="s">
        <v>54</v>
      </c>
      <c r="S18" s="23">
        <f t="shared" si="0"/>
        <v>0</v>
      </c>
      <c r="T18" s="58" t="s">
        <v>54</v>
      </c>
      <c r="U18" s="23">
        <f t="shared" si="1"/>
        <v>0</v>
      </c>
      <c r="V18" s="58" t="s">
        <v>54</v>
      </c>
    </row>
    <row r="19" spans="1:22" s="11" customFormat="1" ht="26.25" customHeight="1">
      <c r="A19" s="20">
        <v>24</v>
      </c>
      <c r="B19" s="26"/>
      <c r="C19" s="27"/>
      <c r="D19" s="80"/>
      <c r="E19" s="21" t="str">
        <f>IFERROR(IF(D19="","-",IF(DATEDIF(D19,請求書!$B$5,"Y")=2,"満３歳",DATEDIF(D19,請求書!$B$5,"Y"))),0)</f>
        <v>-</v>
      </c>
      <c r="F19" s="92"/>
      <c r="G19" s="28"/>
      <c r="H19" s="58" t="s">
        <v>54</v>
      </c>
      <c r="I19" s="84"/>
      <c r="J19" s="28"/>
      <c r="K19" s="68" t="s">
        <v>54</v>
      </c>
      <c r="L19" s="74"/>
      <c r="M19" s="22" t="s">
        <v>84</v>
      </c>
      <c r="N19" s="88"/>
      <c r="O19" s="23">
        <f>IFERROR(IF(I19="",0,IF(AND(I19&gt;=請求書!$B$5,I19&lt;=請求書!$B$6),ROUNDDOWN(J19/L19,-1),0)),0)</f>
        <v>0</v>
      </c>
      <c r="P19" s="68" t="s">
        <v>54</v>
      </c>
      <c r="Q19" s="28"/>
      <c r="R19" s="58" t="s">
        <v>54</v>
      </c>
      <c r="S19" s="23">
        <f t="shared" si="0"/>
        <v>0</v>
      </c>
      <c r="T19" s="58" t="s">
        <v>54</v>
      </c>
      <c r="U19" s="23">
        <f t="shared" si="1"/>
        <v>0</v>
      </c>
      <c r="V19" s="58" t="s">
        <v>54</v>
      </c>
    </row>
    <row r="20" spans="1:22" s="11" customFormat="1" ht="26.25" customHeight="1">
      <c r="A20" s="20">
        <v>25</v>
      </c>
      <c r="B20" s="26"/>
      <c r="C20" s="27"/>
      <c r="D20" s="80"/>
      <c r="E20" s="21" t="str">
        <f>IFERROR(IF(D20="","-",IF(DATEDIF(D20,請求書!$B$5,"Y")=2,"満３歳",DATEDIF(D20,請求書!$B$5,"Y"))),0)</f>
        <v>-</v>
      </c>
      <c r="F20" s="92"/>
      <c r="G20" s="28"/>
      <c r="H20" s="58" t="s">
        <v>54</v>
      </c>
      <c r="I20" s="84"/>
      <c r="J20" s="28"/>
      <c r="K20" s="68" t="s">
        <v>54</v>
      </c>
      <c r="L20" s="74"/>
      <c r="M20" s="22" t="s">
        <v>84</v>
      </c>
      <c r="N20" s="88"/>
      <c r="O20" s="23">
        <f>IFERROR(IF(I20="",0,IF(AND(I20&gt;=請求書!$B$5,I20&lt;=請求書!$B$6),ROUNDDOWN(J20/L20,-1),0)),0)</f>
        <v>0</v>
      </c>
      <c r="P20" s="68" t="s">
        <v>54</v>
      </c>
      <c r="Q20" s="28"/>
      <c r="R20" s="58" t="s">
        <v>54</v>
      </c>
      <c r="S20" s="23">
        <f t="shared" si="0"/>
        <v>0</v>
      </c>
      <c r="T20" s="58" t="s">
        <v>54</v>
      </c>
      <c r="U20" s="23">
        <f t="shared" si="1"/>
        <v>0</v>
      </c>
      <c r="V20" s="58" t="s">
        <v>54</v>
      </c>
    </row>
    <row r="21" spans="1:22" s="11" customFormat="1" ht="26.25" customHeight="1">
      <c r="A21" s="20">
        <v>26</v>
      </c>
      <c r="B21" s="26"/>
      <c r="C21" s="27"/>
      <c r="D21" s="80"/>
      <c r="E21" s="21" t="str">
        <f>IFERROR(IF(D21="","-",IF(DATEDIF(D21,請求書!$B$5,"Y")=2,"満３歳",DATEDIF(D21,請求書!$B$5,"Y"))),0)</f>
        <v>-</v>
      </c>
      <c r="F21" s="92"/>
      <c r="G21" s="28"/>
      <c r="H21" s="58" t="s">
        <v>54</v>
      </c>
      <c r="I21" s="84"/>
      <c r="J21" s="28"/>
      <c r="K21" s="68" t="s">
        <v>54</v>
      </c>
      <c r="L21" s="74"/>
      <c r="M21" s="22" t="s">
        <v>84</v>
      </c>
      <c r="N21" s="88"/>
      <c r="O21" s="23">
        <f>IFERROR(IF(I21="",0,IF(AND(I21&gt;=請求書!$B$5,I21&lt;=請求書!$B$6),ROUNDDOWN(J21/L21,-1),0)),0)</f>
        <v>0</v>
      </c>
      <c r="P21" s="68" t="s">
        <v>54</v>
      </c>
      <c r="Q21" s="28"/>
      <c r="R21" s="58" t="s">
        <v>54</v>
      </c>
      <c r="S21" s="23">
        <f t="shared" si="0"/>
        <v>0</v>
      </c>
      <c r="T21" s="58" t="s">
        <v>54</v>
      </c>
      <c r="U21" s="23">
        <f t="shared" si="1"/>
        <v>0</v>
      </c>
      <c r="V21" s="58" t="s">
        <v>54</v>
      </c>
    </row>
    <row r="22" spans="1:22" s="11" customFormat="1" ht="26.25" customHeight="1">
      <c r="A22" s="20">
        <v>27</v>
      </c>
      <c r="B22" s="26"/>
      <c r="C22" s="27"/>
      <c r="D22" s="80"/>
      <c r="E22" s="21" t="str">
        <f>IFERROR(IF(D22="","-",IF(DATEDIF(D22,請求書!$B$5,"Y")=2,"満３歳",DATEDIF(D22,請求書!$B$5,"Y"))),0)</f>
        <v>-</v>
      </c>
      <c r="F22" s="92"/>
      <c r="G22" s="28"/>
      <c r="H22" s="58" t="s">
        <v>54</v>
      </c>
      <c r="I22" s="84"/>
      <c r="J22" s="28"/>
      <c r="K22" s="68" t="s">
        <v>54</v>
      </c>
      <c r="L22" s="74"/>
      <c r="M22" s="22" t="s">
        <v>84</v>
      </c>
      <c r="N22" s="88"/>
      <c r="O22" s="23">
        <f>IFERROR(IF(I22="",0,IF(AND(I22&gt;=請求書!$B$5,I22&lt;=請求書!$B$6),ROUNDDOWN(J22/L22,-1),0)),0)</f>
        <v>0</v>
      </c>
      <c r="P22" s="68" t="s">
        <v>54</v>
      </c>
      <c r="Q22" s="28"/>
      <c r="R22" s="58" t="s">
        <v>54</v>
      </c>
      <c r="S22" s="23">
        <f t="shared" si="0"/>
        <v>0</v>
      </c>
      <c r="T22" s="58" t="s">
        <v>54</v>
      </c>
      <c r="U22" s="23">
        <f t="shared" si="1"/>
        <v>0</v>
      </c>
      <c r="V22" s="58" t="s">
        <v>54</v>
      </c>
    </row>
    <row r="23" spans="1:22" s="11" customFormat="1" ht="26.25" customHeight="1">
      <c r="A23" s="20">
        <v>28</v>
      </c>
      <c r="B23" s="26"/>
      <c r="C23" s="27"/>
      <c r="D23" s="80"/>
      <c r="E23" s="21" t="str">
        <f>IFERROR(IF(D23="","-",IF(DATEDIF(D23,請求書!$B$5,"Y")=2,"満３歳",DATEDIF(D23,請求書!$B$5,"Y"))),0)</f>
        <v>-</v>
      </c>
      <c r="F23" s="92"/>
      <c r="G23" s="28"/>
      <c r="H23" s="58" t="s">
        <v>54</v>
      </c>
      <c r="I23" s="84"/>
      <c r="J23" s="28"/>
      <c r="K23" s="68" t="s">
        <v>54</v>
      </c>
      <c r="L23" s="74"/>
      <c r="M23" s="22" t="s">
        <v>84</v>
      </c>
      <c r="N23" s="88"/>
      <c r="O23" s="23">
        <f>IFERROR(IF(I23="",0,IF(AND(I23&gt;=請求書!$B$5,I23&lt;=請求書!$B$6),ROUNDDOWN(J23/L23,-1),0)),0)</f>
        <v>0</v>
      </c>
      <c r="P23" s="68" t="s">
        <v>54</v>
      </c>
      <c r="Q23" s="28"/>
      <c r="R23" s="58" t="s">
        <v>54</v>
      </c>
      <c r="S23" s="23">
        <f t="shared" si="0"/>
        <v>0</v>
      </c>
      <c r="T23" s="58" t="s">
        <v>54</v>
      </c>
      <c r="U23" s="23">
        <f t="shared" si="1"/>
        <v>0</v>
      </c>
      <c r="V23" s="58" t="s">
        <v>54</v>
      </c>
    </row>
    <row r="24" spans="1:22" s="11" customFormat="1" ht="26.25" customHeight="1">
      <c r="A24" s="20">
        <v>29</v>
      </c>
      <c r="B24" s="26"/>
      <c r="C24" s="27"/>
      <c r="D24" s="80"/>
      <c r="E24" s="21" t="str">
        <f>IFERROR(IF(D24="","-",IF(DATEDIF(D24,請求書!$B$5,"Y")=2,"満３歳",DATEDIF(D24,請求書!$B$5,"Y"))),0)</f>
        <v>-</v>
      </c>
      <c r="F24" s="92"/>
      <c r="G24" s="28"/>
      <c r="H24" s="58" t="s">
        <v>54</v>
      </c>
      <c r="I24" s="84"/>
      <c r="J24" s="28"/>
      <c r="K24" s="68" t="s">
        <v>54</v>
      </c>
      <c r="L24" s="74"/>
      <c r="M24" s="22" t="s">
        <v>84</v>
      </c>
      <c r="N24" s="88"/>
      <c r="O24" s="23">
        <f>IFERROR(IF(I24="",0,IF(AND(I24&gt;=請求書!$B$5,I24&lt;=請求書!$B$6),ROUNDDOWN(J24/L24,-1),0)),0)</f>
        <v>0</v>
      </c>
      <c r="P24" s="68" t="s">
        <v>54</v>
      </c>
      <c r="Q24" s="28"/>
      <c r="R24" s="58" t="s">
        <v>54</v>
      </c>
      <c r="S24" s="23">
        <f t="shared" si="0"/>
        <v>0</v>
      </c>
      <c r="T24" s="58" t="s">
        <v>54</v>
      </c>
      <c r="U24" s="23">
        <f t="shared" si="1"/>
        <v>0</v>
      </c>
      <c r="V24" s="58" t="s">
        <v>54</v>
      </c>
    </row>
    <row r="25" spans="1:22" s="11" customFormat="1" ht="26.25" customHeight="1">
      <c r="A25" s="29">
        <v>30</v>
      </c>
      <c r="B25" s="30"/>
      <c r="C25" s="31"/>
      <c r="D25" s="81"/>
      <c r="E25" s="32" t="str">
        <f>IFERROR(IF(D25="","-",IF(DATEDIF(D25,請求書!$B$5,"Y")=2,"満３歳",DATEDIF(D25,請求書!$B$5,"Y"))),0)</f>
        <v>-</v>
      </c>
      <c r="F25" s="93"/>
      <c r="G25" s="34"/>
      <c r="H25" s="59" t="s">
        <v>54</v>
      </c>
      <c r="I25" s="85"/>
      <c r="J25" s="34"/>
      <c r="K25" s="69" t="s">
        <v>54</v>
      </c>
      <c r="L25" s="75"/>
      <c r="M25" s="33" t="s">
        <v>84</v>
      </c>
      <c r="N25" s="89"/>
      <c r="O25" s="35">
        <f>IFERROR(IF(I25="",0,IF(AND(I25&gt;=請求書!$B$5,I25&lt;=請求書!$B$6),ROUNDDOWN(J25/L25,-1),0)),0)</f>
        <v>0</v>
      </c>
      <c r="P25" s="69" t="s">
        <v>54</v>
      </c>
      <c r="Q25" s="34"/>
      <c r="R25" s="59" t="s">
        <v>54</v>
      </c>
      <c r="S25" s="35">
        <f t="shared" si="0"/>
        <v>0</v>
      </c>
      <c r="T25" s="59" t="s">
        <v>54</v>
      </c>
      <c r="U25" s="35">
        <f t="shared" si="1"/>
        <v>0</v>
      </c>
      <c r="V25" s="59" t="s">
        <v>54</v>
      </c>
    </row>
    <row r="26" spans="1:22" s="19" customFormat="1" ht="30" customHeight="1">
      <c r="A26" s="90" t="s">
        <v>92</v>
      </c>
      <c r="B26" s="249" t="s">
        <v>93</v>
      </c>
      <c r="C26" s="249"/>
      <c r="D26" s="249"/>
      <c r="E26" s="249"/>
      <c r="F26" s="249"/>
      <c r="G26" s="249"/>
      <c r="H26" s="249"/>
      <c r="I26" s="249"/>
      <c r="J26" s="249"/>
      <c r="K26" s="249"/>
      <c r="L26" s="249"/>
      <c r="M26" s="249"/>
      <c r="N26" s="250"/>
      <c r="O26" s="291" t="s">
        <v>63</v>
      </c>
      <c r="P26" s="292"/>
      <c r="Q26" s="94">
        <f>COUNTA($B$10:$B$26)-2</f>
        <v>0</v>
      </c>
      <c r="R26" s="95" t="s">
        <v>62</v>
      </c>
      <c r="S26" s="94">
        <f>_xlfn.AGGREGATE(9,5,$S10:$S25)-$S10</f>
        <v>0</v>
      </c>
      <c r="T26" s="95" t="s">
        <v>54</v>
      </c>
      <c r="U26" s="94">
        <f>_xlfn.AGGREGATE(9,5,$U10:$U25)-$U10</f>
        <v>0</v>
      </c>
      <c r="V26" s="95" t="s">
        <v>54</v>
      </c>
    </row>
    <row r="27" spans="1:22" s="19" customFormat="1" ht="19.5" customHeight="1">
      <c r="A27" s="90" t="s">
        <v>95</v>
      </c>
      <c r="B27" s="302" t="s">
        <v>101</v>
      </c>
      <c r="C27" s="302"/>
      <c r="D27" s="302"/>
      <c r="E27" s="302"/>
      <c r="F27" s="302"/>
      <c r="G27" s="302"/>
      <c r="H27" s="302"/>
      <c r="I27" s="302"/>
      <c r="J27" s="302"/>
      <c r="K27" s="302"/>
      <c r="S27" s="15"/>
      <c r="T27" s="15"/>
      <c r="U27" s="15"/>
      <c r="V27" s="15"/>
    </row>
    <row r="28" spans="1:22" s="19" customFormat="1" ht="19.5" customHeight="1">
      <c r="A28" s="90" t="s">
        <v>100</v>
      </c>
      <c r="B28" s="301" t="str">
        <f>"月額上限額は、国立幼稚園："&amp;TEXT(請求書!B12,"#,##0円")&amp;"、私立幼稚園："&amp;TEXT(請求書!B13,"#,##0円")&amp;"、特別支援学校幼稚部："&amp;TEXT(請求書!B14,"#,##0円")&amp;"です"</f>
        <v>月額上限額は、国立幼稚園：8,700円、私立幼稚園：25,700円、特別支援学校幼稚部：400円です</v>
      </c>
      <c r="C28" s="301"/>
      <c r="D28" s="301"/>
      <c r="E28" s="301"/>
      <c r="F28" s="301"/>
      <c r="G28" s="301"/>
      <c r="H28" s="301"/>
      <c r="I28" s="301"/>
      <c r="J28" s="301"/>
      <c r="K28" s="301"/>
      <c r="S28" s="300">
        <f>DATE(請求書!AO1,請求書!AU1,請求書!AY1)</f>
        <v>45422</v>
      </c>
      <c r="T28" s="300"/>
      <c r="U28" s="300"/>
      <c r="V28" s="300"/>
    </row>
    <row r="29" spans="1:22" s="19" customFormat="1" ht="26.25" customHeight="1">
      <c r="B29" s="299" t="s">
        <v>96</v>
      </c>
      <c r="C29" s="299"/>
      <c r="D29" s="299"/>
      <c r="E29" s="299"/>
      <c r="F29" s="299"/>
      <c r="G29" s="299"/>
      <c r="H29" s="299"/>
      <c r="I29" s="299"/>
      <c r="J29" s="299"/>
      <c r="K29" s="299"/>
      <c r="L29" s="289" t="s">
        <v>58</v>
      </c>
      <c r="M29" s="298"/>
      <c r="N29" s="290"/>
      <c r="O29" s="293" t="str">
        <f>IF(請求書!K26="","",請求書!K26)</f>
        <v/>
      </c>
      <c r="P29" s="293"/>
      <c r="Q29" s="293"/>
      <c r="R29" s="293"/>
      <c r="S29" s="293"/>
      <c r="T29" s="293"/>
      <c r="U29" s="293"/>
      <c r="V29" s="294"/>
    </row>
    <row r="30" spans="1:22" s="19" customFormat="1" ht="26.25" customHeight="1">
      <c r="L30" s="295" t="s">
        <v>59</v>
      </c>
      <c r="M30" s="296"/>
      <c r="N30" s="297"/>
      <c r="O30" s="293" t="str">
        <f>IF(請求書!AH26&lt;&gt;"",請求書!AH26,IF(請求書!AH22&lt;&gt;"",請求書!AH22,"‐"))</f>
        <v>‐</v>
      </c>
      <c r="P30" s="293"/>
      <c r="Q30" s="293"/>
      <c r="R30" s="293"/>
      <c r="S30" s="293"/>
      <c r="T30" s="293"/>
      <c r="U30" s="293"/>
      <c r="V30" s="294"/>
    </row>
    <row r="31" spans="1:22" s="19" customFormat="1" ht="26.25" customHeight="1">
      <c r="A31" s="25" t="s">
        <v>61</v>
      </c>
      <c r="B31" s="24"/>
      <c r="C31" s="24"/>
      <c r="D31" s="24"/>
      <c r="E31" s="24"/>
      <c r="F31" s="24"/>
      <c r="G31" s="24"/>
      <c r="H31" s="24"/>
      <c r="I31" s="24"/>
      <c r="L31" s="295" t="s">
        <v>60</v>
      </c>
      <c r="M31" s="296"/>
      <c r="N31" s="297"/>
      <c r="O31" s="303" t="str">
        <f>IF(請求書!K17="","",請求書!AH18&amp;"　"&amp;請求書!K17)</f>
        <v/>
      </c>
      <c r="P31" s="303"/>
      <c r="Q31" s="303"/>
      <c r="R31" s="303"/>
      <c r="S31" s="303"/>
      <c r="T31" s="303"/>
      <c r="U31" s="303"/>
      <c r="V31" s="304"/>
    </row>
  </sheetData>
  <sheetProtection sheet="1" objects="1" scenarios="1" formatCells="0" sort="0" autoFilter="0"/>
  <dataConsolidate/>
  <mergeCells count="35">
    <mergeCell ref="S1:T1"/>
    <mergeCell ref="U1:V1"/>
    <mergeCell ref="A2:V2"/>
    <mergeCell ref="D4:E4"/>
    <mergeCell ref="F4:G4"/>
    <mergeCell ref="H4:I4"/>
    <mergeCell ref="O4:P4"/>
    <mergeCell ref="Q4:V4"/>
    <mergeCell ref="A8:A9"/>
    <mergeCell ref="B8:D8"/>
    <mergeCell ref="E8:E9"/>
    <mergeCell ref="F8:H8"/>
    <mergeCell ref="I8:N8"/>
    <mergeCell ref="B26:N26"/>
    <mergeCell ref="O26:P26"/>
    <mergeCell ref="S6:T7"/>
    <mergeCell ref="U6:V6"/>
    <mergeCell ref="U7:V7"/>
    <mergeCell ref="O8:P9"/>
    <mergeCell ref="Q8:R9"/>
    <mergeCell ref="S8:T9"/>
    <mergeCell ref="U8:V9"/>
    <mergeCell ref="G9:H9"/>
    <mergeCell ref="J9:K9"/>
    <mergeCell ref="L9:M9"/>
    <mergeCell ref="L30:N30"/>
    <mergeCell ref="O30:V30"/>
    <mergeCell ref="L31:N31"/>
    <mergeCell ref="O31:V31"/>
    <mergeCell ref="B27:K27"/>
    <mergeCell ref="B28:K28"/>
    <mergeCell ref="S28:V28"/>
    <mergeCell ref="B29:K29"/>
    <mergeCell ref="L29:N29"/>
    <mergeCell ref="O29:V29"/>
  </mergeCells>
  <phoneticPr fontId="3"/>
  <conditionalFormatting sqref="L10:L25">
    <cfRule type="expression" dxfId="5" priority="1">
      <formula>$N10&gt;0</formula>
    </cfRule>
  </conditionalFormatting>
  <dataValidations count="4">
    <dataValidation type="list" allowBlank="1" showInputMessage="1" showErrorMessage="1" sqref="F10:F25" xr:uid="{00000000-0002-0000-0300-000000000000}">
      <formula1>"月額,日額,時間"</formula1>
    </dataValidation>
    <dataValidation type="date" operator="greaterThanOrEqual" allowBlank="1" showInputMessage="1" showErrorMessage="1" error="20XX年X月X日の形式で入力してください" sqref="D10:D25 I10:I25 N10:N25" xr:uid="{00000000-0002-0000-0300-000001000000}">
      <formula1>40269</formula1>
    </dataValidation>
    <dataValidation type="whole" allowBlank="1" showInputMessage="1" showErrorMessage="1" sqref="L10:L25" xr:uid="{00000000-0002-0000-0300-000002000000}">
      <formula1>1</formula1>
      <formula2>31</formula2>
    </dataValidation>
    <dataValidation allowBlank="1" showInputMessage="1" sqref="G11:G25 J11:J25" xr:uid="{00000000-0002-0000-0300-000003000000}"/>
  </dataValidations>
  <printOptions horizontalCentered="1"/>
  <pageMargins left="0.51181102362204722" right="0.51181102362204722" top="0.74803149606299213" bottom="0.74803149606299213" header="0.31496062992125984" footer="0.31496062992125984"/>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31"/>
  <sheetViews>
    <sheetView showGridLines="0" zoomScaleNormal="100" zoomScaleSheetLayoutView="100" workbookViewId="0"/>
  </sheetViews>
  <sheetFormatPr defaultColWidth="2" defaultRowHeight="14"/>
  <cols>
    <col min="1" max="1" width="4.59765625" style="10" customWidth="1"/>
    <col min="2" max="3" width="17.09765625" style="10" customWidth="1"/>
    <col min="4" max="4" width="12.09765625" style="10" customWidth="1"/>
    <col min="5" max="5" width="7.69921875" style="10" bestFit="1" customWidth="1"/>
    <col min="6" max="7" width="9.296875" style="10" customWidth="1"/>
    <col min="8" max="8" width="4" style="10" customWidth="1"/>
    <col min="9" max="9" width="12.09765625" style="10" customWidth="1"/>
    <col min="10" max="10" width="9.296875" style="10" customWidth="1"/>
    <col min="11" max="11" width="4" style="10" customWidth="1"/>
    <col min="12" max="13" width="7.3984375" style="10" customWidth="1"/>
    <col min="14" max="14" width="12.09765625" style="10" customWidth="1"/>
    <col min="15" max="15" width="10.3984375" style="10" customWidth="1"/>
    <col min="16" max="16" width="4" style="10" customWidth="1"/>
    <col min="17" max="17" width="12.8984375" style="10" customWidth="1"/>
    <col min="18" max="18" width="4" style="10" customWidth="1"/>
    <col min="19" max="19" width="12.8984375" style="10" customWidth="1"/>
    <col min="20" max="20" width="4" style="10" customWidth="1"/>
    <col min="21" max="21" width="12.8984375" style="10" customWidth="1"/>
    <col min="22" max="22" width="4" style="10" customWidth="1"/>
    <col min="23" max="16384" width="2" style="10"/>
  </cols>
  <sheetData>
    <row r="1" spans="1:22" ht="18.75" customHeight="1">
      <c r="S1" s="287">
        <f ca="1">IF(B11&lt;&gt;"",_xlfn.SHEET()-2,0)</f>
        <v>0</v>
      </c>
      <c r="T1" s="288"/>
      <c r="U1" s="259">
        <f>COUNTA(Top:End!B11)</f>
        <v>0</v>
      </c>
      <c r="V1" s="260"/>
    </row>
    <row r="2" spans="1:22" ht="18.75" customHeight="1">
      <c r="A2" s="273" t="s">
        <v>47</v>
      </c>
      <c r="B2" s="273"/>
      <c r="C2" s="273"/>
      <c r="D2" s="273"/>
      <c r="E2" s="273"/>
      <c r="F2" s="273"/>
      <c r="G2" s="273"/>
      <c r="H2" s="273"/>
      <c r="I2" s="273"/>
      <c r="J2" s="273"/>
      <c r="K2" s="273"/>
      <c r="L2" s="273"/>
      <c r="M2" s="273"/>
      <c r="N2" s="273"/>
      <c r="O2" s="273"/>
      <c r="P2" s="273"/>
      <c r="Q2" s="273"/>
      <c r="R2" s="273"/>
      <c r="S2" s="273"/>
      <c r="T2" s="273"/>
      <c r="U2" s="273"/>
      <c r="V2" s="273"/>
    </row>
    <row r="3" spans="1:22" s="2" customFormat="1" ht="11.25" customHeight="1">
      <c r="B3" s="16"/>
    </row>
    <row r="4" spans="1:22" s="41" customFormat="1" ht="23.25" customHeight="1">
      <c r="C4" s="77" t="s">
        <v>90</v>
      </c>
      <c r="D4" s="274">
        <f>IF(請求書!U7="","",請求書!U7)</f>
        <v>2024</v>
      </c>
      <c r="E4" s="274"/>
      <c r="F4" s="248">
        <f>請求書!K30</f>
        <v>6</v>
      </c>
      <c r="G4" s="248"/>
      <c r="H4" s="275">
        <f>IF(請求書!AC7="","",請求書!AC7)</f>
        <v>4</v>
      </c>
      <c r="I4" s="276"/>
      <c r="O4" s="289" t="s">
        <v>44</v>
      </c>
      <c r="P4" s="290"/>
      <c r="Q4" s="284" t="str">
        <f>IF(請求書!K22="","",請求書!K22)</f>
        <v/>
      </c>
      <c r="R4" s="285"/>
      <c r="S4" s="285"/>
      <c r="T4" s="285"/>
      <c r="U4" s="285"/>
      <c r="V4" s="286"/>
    </row>
    <row r="5" spans="1:22" s="41" customFormat="1" ht="11.25" customHeight="1">
      <c r="A5" s="42"/>
      <c r="B5" s="42"/>
      <c r="M5" s="71"/>
      <c r="N5" s="71"/>
      <c r="O5" s="71"/>
      <c r="P5" s="71"/>
    </row>
    <row r="6" spans="1:22" ht="16.5" customHeight="1">
      <c r="A6" s="17" t="s">
        <v>65</v>
      </c>
      <c r="B6" s="11"/>
      <c r="C6" s="11"/>
      <c r="G6" s="76"/>
      <c r="S6" s="269" t="s">
        <v>99</v>
      </c>
      <c r="T6" s="270"/>
      <c r="U6" s="267" t="str">
        <f>IF(請求書!K24="","",請求書!K24)</f>
        <v/>
      </c>
      <c r="V6" s="268"/>
    </row>
    <row r="7" spans="1:22" s="2" customFormat="1" ht="16.5" customHeight="1">
      <c r="B7" s="16"/>
      <c r="S7" s="271"/>
      <c r="T7" s="272"/>
      <c r="U7" s="265" t="str">
        <f>請求書!W24</f>
        <v/>
      </c>
      <c r="V7" s="266"/>
    </row>
    <row r="8" spans="1:22" s="11" customFormat="1" ht="15" customHeight="1">
      <c r="A8" s="254" t="s">
        <v>45</v>
      </c>
      <c r="B8" s="251" t="s">
        <v>52</v>
      </c>
      <c r="C8" s="252"/>
      <c r="D8" s="253"/>
      <c r="E8" s="254" t="s">
        <v>51</v>
      </c>
      <c r="F8" s="251" t="s">
        <v>91</v>
      </c>
      <c r="G8" s="252"/>
      <c r="H8" s="253"/>
      <c r="I8" s="251" t="str">
        <f>請求書!B4&amp;"の状況について"</f>
        <v>令和６年度の状況について</v>
      </c>
      <c r="J8" s="252"/>
      <c r="K8" s="252"/>
      <c r="L8" s="252"/>
      <c r="M8" s="252"/>
      <c r="N8" s="252"/>
      <c r="O8" s="277" t="s">
        <v>87</v>
      </c>
      <c r="P8" s="278"/>
      <c r="Q8" s="281" t="s">
        <v>97</v>
      </c>
      <c r="R8" s="282"/>
      <c r="S8" s="261" t="s">
        <v>88</v>
      </c>
      <c r="T8" s="262"/>
      <c r="U8" s="261" t="s">
        <v>89</v>
      </c>
      <c r="V8" s="262"/>
    </row>
    <row r="9" spans="1:22" s="11" customFormat="1" ht="15" customHeight="1">
      <c r="A9" s="255"/>
      <c r="B9" s="18" t="s">
        <v>53</v>
      </c>
      <c r="C9" s="57" t="s">
        <v>48</v>
      </c>
      <c r="D9" s="55" t="s">
        <v>46</v>
      </c>
      <c r="E9" s="255"/>
      <c r="F9" s="18" t="s">
        <v>94</v>
      </c>
      <c r="G9" s="257" t="s">
        <v>81</v>
      </c>
      <c r="H9" s="258"/>
      <c r="I9" s="18" t="s">
        <v>82</v>
      </c>
      <c r="J9" s="257" t="s">
        <v>83</v>
      </c>
      <c r="K9" s="257"/>
      <c r="L9" s="256" t="s">
        <v>98</v>
      </c>
      <c r="M9" s="256"/>
      <c r="N9" s="70" t="s">
        <v>86</v>
      </c>
      <c r="O9" s="279"/>
      <c r="P9" s="280"/>
      <c r="Q9" s="280"/>
      <c r="R9" s="283"/>
      <c r="S9" s="263"/>
      <c r="T9" s="264"/>
      <c r="U9" s="263"/>
      <c r="V9" s="264"/>
    </row>
    <row r="10" spans="1:22" s="11" customFormat="1" ht="18" customHeight="1">
      <c r="A10" s="43" t="s">
        <v>55</v>
      </c>
      <c r="B10" s="51" t="s">
        <v>56</v>
      </c>
      <c r="C10" s="52" t="s">
        <v>57</v>
      </c>
      <c r="D10" s="78">
        <v>42986</v>
      </c>
      <c r="E10" s="44">
        <f>IFERROR(IF(D10="","-",IF(DATEDIF(D10,請求書!$B$5,"Y")=2,"満３歳",DATEDIF(D10,請求書!$B$5,"Y"))),0)</f>
        <v>6</v>
      </c>
      <c r="F10" s="64" t="s">
        <v>80</v>
      </c>
      <c r="G10" s="53">
        <v>35000</v>
      </c>
      <c r="H10" s="56" t="s">
        <v>10</v>
      </c>
      <c r="I10" s="82">
        <v>45017</v>
      </c>
      <c r="J10" s="53">
        <v>10000</v>
      </c>
      <c r="K10" s="66" t="s">
        <v>10</v>
      </c>
      <c r="L10" s="72">
        <v>12</v>
      </c>
      <c r="M10" s="45" t="s">
        <v>85</v>
      </c>
      <c r="N10" s="86"/>
      <c r="O10" s="46">
        <f>IFERROR(IF(I10="",0,IF(AND(I10&gt;=請求書!$B$5,I10&lt;=請求書!$B$6),ROUNDDOWN(J10/L10,-1),0)),0)</f>
        <v>0</v>
      </c>
      <c r="P10" s="66" t="s">
        <v>10</v>
      </c>
      <c r="Q10" s="53">
        <v>35000</v>
      </c>
      <c r="R10" s="56" t="s">
        <v>10</v>
      </c>
      <c r="S10" s="46">
        <f>SUM(O10,Q10)</f>
        <v>35000</v>
      </c>
      <c r="T10" s="56" t="s">
        <v>10</v>
      </c>
      <c r="U10" s="46">
        <f>MIN(S10,$U$7)</f>
        <v>35000</v>
      </c>
      <c r="V10" s="56" t="s">
        <v>10</v>
      </c>
    </row>
    <row r="11" spans="1:22" s="11" customFormat="1" ht="26.25" customHeight="1">
      <c r="A11" s="14">
        <v>31</v>
      </c>
      <c r="B11" s="36"/>
      <c r="C11" s="37"/>
      <c r="D11" s="79"/>
      <c r="E11" s="47" t="str">
        <f>IFERROR(IF(D11="","-",IF(DATEDIF(D11,請求書!$B$5,"Y")=2,"満３歳",DATEDIF(D11,請求書!$B$5,"Y"))),0)</f>
        <v>-</v>
      </c>
      <c r="F11" s="91"/>
      <c r="G11" s="39"/>
      <c r="H11" s="65" t="s">
        <v>54</v>
      </c>
      <c r="I11" s="83"/>
      <c r="J11" s="39"/>
      <c r="K11" s="67" t="s">
        <v>54</v>
      </c>
      <c r="L11" s="73"/>
      <c r="M11" s="38" t="s">
        <v>84</v>
      </c>
      <c r="N11" s="87"/>
      <c r="O11" s="40">
        <f>IFERROR(IF(I11="",0,IF(AND(I11&gt;=請求書!$B$5,I11&lt;=請求書!$B$6),ROUNDDOWN(J11/L11,-1),0)),0)</f>
        <v>0</v>
      </c>
      <c r="P11" s="67" t="s">
        <v>54</v>
      </c>
      <c r="Q11" s="39"/>
      <c r="R11" s="54" t="s">
        <v>54</v>
      </c>
      <c r="S11" s="40">
        <f t="shared" ref="S11:S25" si="0">SUM(O11,Q11)</f>
        <v>0</v>
      </c>
      <c r="T11" s="54" t="s">
        <v>54</v>
      </c>
      <c r="U11" s="40">
        <f t="shared" ref="U11:U25" si="1">MIN(S11,$U$7)</f>
        <v>0</v>
      </c>
      <c r="V11" s="54" t="s">
        <v>54</v>
      </c>
    </row>
    <row r="12" spans="1:22" s="11" customFormat="1" ht="26.25" customHeight="1">
      <c r="A12" s="20">
        <v>32</v>
      </c>
      <c r="B12" s="26"/>
      <c r="C12" s="27"/>
      <c r="D12" s="80"/>
      <c r="E12" s="21" t="str">
        <f>IFERROR(IF(D12="","-",IF(DATEDIF(D12,請求書!$B$5,"Y")=2,"満３歳",DATEDIF(D12,請求書!$B$5,"Y"))),0)</f>
        <v>-</v>
      </c>
      <c r="F12" s="92"/>
      <c r="G12" s="28"/>
      <c r="H12" s="58" t="s">
        <v>54</v>
      </c>
      <c r="I12" s="84"/>
      <c r="J12" s="28"/>
      <c r="K12" s="68" t="s">
        <v>54</v>
      </c>
      <c r="L12" s="74"/>
      <c r="M12" s="22" t="s">
        <v>84</v>
      </c>
      <c r="N12" s="88"/>
      <c r="O12" s="23">
        <f>IFERROR(IF(I12="",0,IF(AND(I12&gt;=請求書!$B$5,I12&lt;=請求書!$B$6),ROUNDDOWN(J12/L12,-1),0)),0)</f>
        <v>0</v>
      </c>
      <c r="P12" s="68" t="s">
        <v>54</v>
      </c>
      <c r="Q12" s="28"/>
      <c r="R12" s="58" t="s">
        <v>54</v>
      </c>
      <c r="S12" s="23">
        <f t="shared" si="0"/>
        <v>0</v>
      </c>
      <c r="T12" s="58" t="s">
        <v>54</v>
      </c>
      <c r="U12" s="23">
        <f t="shared" si="1"/>
        <v>0</v>
      </c>
      <c r="V12" s="58" t="s">
        <v>54</v>
      </c>
    </row>
    <row r="13" spans="1:22" s="11" customFormat="1" ht="26.25" customHeight="1">
      <c r="A13" s="20">
        <v>33</v>
      </c>
      <c r="B13" s="26"/>
      <c r="C13" s="27"/>
      <c r="D13" s="80"/>
      <c r="E13" s="21" t="str">
        <f>IFERROR(IF(D13="","-",IF(DATEDIF(D13,請求書!$B$5,"Y")=2,"満３歳",DATEDIF(D13,請求書!$B$5,"Y"))),0)</f>
        <v>-</v>
      </c>
      <c r="F13" s="92"/>
      <c r="G13" s="28"/>
      <c r="H13" s="58" t="s">
        <v>54</v>
      </c>
      <c r="I13" s="84"/>
      <c r="J13" s="28"/>
      <c r="K13" s="68" t="s">
        <v>54</v>
      </c>
      <c r="L13" s="74"/>
      <c r="M13" s="22" t="s">
        <v>84</v>
      </c>
      <c r="N13" s="88"/>
      <c r="O13" s="23">
        <f>IFERROR(IF(I13="",0,IF(AND(I13&gt;=請求書!$B$5,I13&lt;=請求書!$B$6),ROUNDDOWN(J13/L13,-1),0)),0)</f>
        <v>0</v>
      </c>
      <c r="P13" s="68" t="s">
        <v>54</v>
      </c>
      <c r="Q13" s="28"/>
      <c r="R13" s="58" t="s">
        <v>54</v>
      </c>
      <c r="S13" s="23">
        <f t="shared" si="0"/>
        <v>0</v>
      </c>
      <c r="T13" s="58" t="s">
        <v>54</v>
      </c>
      <c r="U13" s="23">
        <f t="shared" si="1"/>
        <v>0</v>
      </c>
      <c r="V13" s="58" t="s">
        <v>54</v>
      </c>
    </row>
    <row r="14" spans="1:22" s="11" customFormat="1" ht="26.25" customHeight="1">
      <c r="A14" s="20">
        <v>34</v>
      </c>
      <c r="B14" s="26"/>
      <c r="C14" s="27"/>
      <c r="D14" s="80"/>
      <c r="E14" s="21" t="str">
        <f>IFERROR(IF(D14="","-",IF(DATEDIF(D14,請求書!$B$5,"Y")=2,"満３歳",DATEDIF(D14,請求書!$B$5,"Y"))),0)</f>
        <v>-</v>
      </c>
      <c r="F14" s="92"/>
      <c r="G14" s="28"/>
      <c r="H14" s="58" t="s">
        <v>54</v>
      </c>
      <c r="I14" s="84"/>
      <c r="J14" s="28"/>
      <c r="K14" s="68" t="s">
        <v>54</v>
      </c>
      <c r="L14" s="74"/>
      <c r="M14" s="22" t="s">
        <v>84</v>
      </c>
      <c r="N14" s="88"/>
      <c r="O14" s="23">
        <f>IFERROR(IF(I14="",0,IF(AND(I14&gt;=請求書!$B$5,I14&lt;=請求書!$B$6),ROUNDDOWN(J14/L14,-1),0)),0)</f>
        <v>0</v>
      </c>
      <c r="P14" s="68" t="s">
        <v>54</v>
      </c>
      <c r="Q14" s="28"/>
      <c r="R14" s="58" t="s">
        <v>54</v>
      </c>
      <c r="S14" s="23">
        <f t="shared" si="0"/>
        <v>0</v>
      </c>
      <c r="T14" s="58" t="s">
        <v>54</v>
      </c>
      <c r="U14" s="23">
        <f t="shared" si="1"/>
        <v>0</v>
      </c>
      <c r="V14" s="58" t="s">
        <v>54</v>
      </c>
    </row>
    <row r="15" spans="1:22" s="11" customFormat="1" ht="26.25" customHeight="1">
      <c r="A15" s="20">
        <v>35</v>
      </c>
      <c r="B15" s="26"/>
      <c r="C15" s="27"/>
      <c r="D15" s="80"/>
      <c r="E15" s="21" t="str">
        <f>IFERROR(IF(D15="","-",IF(DATEDIF(D15,請求書!$B$5,"Y")=2,"満３歳",DATEDIF(D15,請求書!$B$5,"Y"))),0)</f>
        <v>-</v>
      </c>
      <c r="F15" s="92"/>
      <c r="G15" s="28"/>
      <c r="H15" s="58" t="s">
        <v>54</v>
      </c>
      <c r="I15" s="84"/>
      <c r="J15" s="28"/>
      <c r="K15" s="68" t="s">
        <v>54</v>
      </c>
      <c r="L15" s="74"/>
      <c r="M15" s="22" t="s">
        <v>84</v>
      </c>
      <c r="N15" s="88"/>
      <c r="O15" s="23">
        <f>IFERROR(IF(I15="",0,IF(AND(I15&gt;=請求書!$B$5,I15&lt;=請求書!$B$6),ROUNDDOWN(J15/L15,-1),0)),0)</f>
        <v>0</v>
      </c>
      <c r="P15" s="68" t="s">
        <v>54</v>
      </c>
      <c r="Q15" s="28"/>
      <c r="R15" s="58" t="s">
        <v>54</v>
      </c>
      <c r="S15" s="23">
        <f t="shared" si="0"/>
        <v>0</v>
      </c>
      <c r="T15" s="58" t="s">
        <v>54</v>
      </c>
      <c r="U15" s="23">
        <f t="shared" si="1"/>
        <v>0</v>
      </c>
      <c r="V15" s="58" t="s">
        <v>54</v>
      </c>
    </row>
    <row r="16" spans="1:22" s="11" customFormat="1" ht="26.25" customHeight="1">
      <c r="A16" s="20">
        <v>36</v>
      </c>
      <c r="B16" s="26"/>
      <c r="C16" s="27"/>
      <c r="D16" s="80"/>
      <c r="E16" s="21" t="str">
        <f>IFERROR(IF(D16="","-",IF(DATEDIF(D16,請求書!$B$5,"Y")=2,"満３歳",DATEDIF(D16,請求書!$B$5,"Y"))),0)</f>
        <v>-</v>
      </c>
      <c r="F16" s="92"/>
      <c r="G16" s="28"/>
      <c r="H16" s="58" t="s">
        <v>54</v>
      </c>
      <c r="I16" s="84"/>
      <c r="J16" s="28"/>
      <c r="K16" s="68" t="s">
        <v>54</v>
      </c>
      <c r="L16" s="74"/>
      <c r="M16" s="22" t="s">
        <v>84</v>
      </c>
      <c r="N16" s="88"/>
      <c r="O16" s="23">
        <f>IFERROR(IF(I16="",0,IF(AND(I16&gt;=請求書!$B$5,I16&lt;=請求書!$B$6),ROUNDDOWN(J16/L16,-1),0)),0)</f>
        <v>0</v>
      </c>
      <c r="P16" s="68" t="s">
        <v>54</v>
      </c>
      <c r="Q16" s="28"/>
      <c r="R16" s="58" t="s">
        <v>54</v>
      </c>
      <c r="S16" s="23">
        <f t="shared" si="0"/>
        <v>0</v>
      </c>
      <c r="T16" s="58" t="s">
        <v>54</v>
      </c>
      <c r="U16" s="23">
        <f t="shared" si="1"/>
        <v>0</v>
      </c>
      <c r="V16" s="58" t="s">
        <v>54</v>
      </c>
    </row>
    <row r="17" spans="1:22" s="11" customFormat="1" ht="26.25" customHeight="1">
      <c r="A17" s="20">
        <v>37</v>
      </c>
      <c r="B17" s="26"/>
      <c r="C17" s="27"/>
      <c r="D17" s="80"/>
      <c r="E17" s="21" t="str">
        <f>IFERROR(IF(D17="","-",IF(DATEDIF(D17,請求書!$B$5,"Y")=2,"満３歳",DATEDIF(D17,請求書!$B$5,"Y"))),0)</f>
        <v>-</v>
      </c>
      <c r="F17" s="92"/>
      <c r="G17" s="28"/>
      <c r="H17" s="58" t="s">
        <v>54</v>
      </c>
      <c r="I17" s="84"/>
      <c r="J17" s="28"/>
      <c r="K17" s="68" t="s">
        <v>54</v>
      </c>
      <c r="L17" s="74"/>
      <c r="M17" s="22" t="s">
        <v>84</v>
      </c>
      <c r="N17" s="88"/>
      <c r="O17" s="23">
        <f>IFERROR(IF(I17="",0,IF(AND(I17&gt;=請求書!$B$5,I17&lt;=請求書!$B$6),ROUNDDOWN(J17/L17,-1),0)),0)</f>
        <v>0</v>
      </c>
      <c r="P17" s="68" t="s">
        <v>54</v>
      </c>
      <c r="Q17" s="28"/>
      <c r="R17" s="58" t="s">
        <v>54</v>
      </c>
      <c r="S17" s="23">
        <f t="shared" si="0"/>
        <v>0</v>
      </c>
      <c r="T17" s="58" t="s">
        <v>54</v>
      </c>
      <c r="U17" s="23">
        <f t="shared" si="1"/>
        <v>0</v>
      </c>
      <c r="V17" s="58" t="s">
        <v>54</v>
      </c>
    </row>
    <row r="18" spans="1:22" s="11" customFormat="1" ht="26.25" customHeight="1">
      <c r="A18" s="20">
        <v>38</v>
      </c>
      <c r="B18" s="26"/>
      <c r="C18" s="27"/>
      <c r="D18" s="80"/>
      <c r="E18" s="21" t="str">
        <f>IFERROR(IF(D18="","-",IF(DATEDIF(D18,請求書!$B$5,"Y")=2,"満３歳",DATEDIF(D18,請求書!$B$5,"Y"))),0)</f>
        <v>-</v>
      </c>
      <c r="F18" s="92"/>
      <c r="G18" s="28"/>
      <c r="H18" s="58" t="s">
        <v>54</v>
      </c>
      <c r="I18" s="84"/>
      <c r="J18" s="28"/>
      <c r="K18" s="68" t="s">
        <v>54</v>
      </c>
      <c r="L18" s="74"/>
      <c r="M18" s="22" t="s">
        <v>84</v>
      </c>
      <c r="N18" s="88"/>
      <c r="O18" s="23">
        <f>IFERROR(IF(I18="",0,IF(AND(I18&gt;=請求書!$B$5,I18&lt;=請求書!$B$6),ROUNDDOWN(J18/L18,-1),0)),0)</f>
        <v>0</v>
      </c>
      <c r="P18" s="68" t="s">
        <v>54</v>
      </c>
      <c r="Q18" s="28"/>
      <c r="R18" s="58" t="s">
        <v>54</v>
      </c>
      <c r="S18" s="23">
        <f t="shared" si="0"/>
        <v>0</v>
      </c>
      <c r="T18" s="58" t="s">
        <v>54</v>
      </c>
      <c r="U18" s="23">
        <f t="shared" si="1"/>
        <v>0</v>
      </c>
      <c r="V18" s="58" t="s">
        <v>54</v>
      </c>
    </row>
    <row r="19" spans="1:22" s="11" customFormat="1" ht="26.25" customHeight="1">
      <c r="A19" s="20">
        <v>39</v>
      </c>
      <c r="B19" s="26"/>
      <c r="C19" s="27"/>
      <c r="D19" s="80"/>
      <c r="E19" s="21" t="str">
        <f>IFERROR(IF(D19="","-",IF(DATEDIF(D19,請求書!$B$5,"Y")=2,"満３歳",DATEDIF(D19,請求書!$B$5,"Y"))),0)</f>
        <v>-</v>
      </c>
      <c r="F19" s="92"/>
      <c r="G19" s="28"/>
      <c r="H19" s="58" t="s">
        <v>54</v>
      </c>
      <c r="I19" s="84"/>
      <c r="J19" s="28"/>
      <c r="K19" s="68" t="s">
        <v>54</v>
      </c>
      <c r="L19" s="74"/>
      <c r="M19" s="22" t="s">
        <v>84</v>
      </c>
      <c r="N19" s="88"/>
      <c r="O19" s="23">
        <f>IFERROR(IF(I19="",0,IF(AND(I19&gt;=請求書!$B$5,I19&lt;=請求書!$B$6),ROUNDDOWN(J19/L19,-1),0)),0)</f>
        <v>0</v>
      </c>
      <c r="P19" s="68" t="s">
        <v>54</v>
      </c>
      <c r="Q19" s="28"/>
      <c r="R19" s="58" t="s">
        <v>54</v>
      </c>
      <c r="S19" s="23">
        <f t="shared" si="0"/>
        <v>0</v>
      </c>
      <c r="T19" s="58" t="s">
        <v>54</v>
      </c>
      <c r="U19" s="23">
        <f t="shared" si="1"/>
        <v>0</v>
      </c>
      <c r="V19" s="58" t="s">
        <v>54</v>
      </c>
    </row>
    <row r="20" spans="1:22" s="11" customFormat="1" ht="26.25" customHeight="1">
      <c r="A20" s="20">
        <v>40</v>
      </c>
      <c r="B20" s="26"/>
      <c r="C20" s="27"/>
      <c r="D20" s="80"/>
      <c r="E20" s="21" t="str">
        <f>IFERROR(IF(D20="","-",IF(DATEDIF(D20,請求書!$B$5,"Y")=2,"満３歳",DATEDIF(D20,請求書!$B$5,"Y"))),0)</f>
        <v>-</v>
      </c>
      <c r="F20" s="92"/>
      <c r="G20" s="28"/>
      <c r="H20" s="58" t="s">
        <v>54</v>
      </c>
      <c r="I20" s="84"/>
      <c r="J20" s="28"/>
      <c r="K20" s="68" t="s">
        <v>54</v>
      </c>
      <c r="L20" s="74"/>
      <c r="M20" s="22" t="s">
        <v>84</v>
      </c>
      <c r="N20" s="88"/>
      <c r="O20" s="23">
        <f>IFERROR(IF(I20="",0,IF(AND(I20&gt;=請求書!$B$5,I20&lt;=請求書!$B$6),ROUNDDOWN(J20/L20,-1),0)),0)</f>
        <v>0</v>
      </c>
      <c r="P20" s="68" t="s">
        <v>54</v>
      </c>
      <c r="Q20" s="28"/>
      <c r="R20" s="58" t="s">
        <v>54</v>
      </c>
      <c r="S20" s="23">
        <f t="shared" si="0"/>
        <v>0</v>
      </c>
      <c r="T20" s="58" t="s">
        <v>54</v>
      </c>
      <c r="U20" s="23">
        <f t="shared" si="1"/>
        <v>0</v>
      </c>
      <c r="V20" s="58" t="s">
        <v>54</v>
      </c>
    </row>
    <row r="21" spans="1:22" s="11" customFormat="1" ht="26.25" customHeight="1">
      <c r="A21" s="20">
        <v>41</v>
      </c>
      <c r="B21" s="26"/>
      <c r="C21" s="27"/>
      <c r="D21" s="80"/>
      <c r="E21" s="21" t="str">
        <f>IFERROR(IF(D21="","-",IF(DATEDIF(D21,請求書!$B$5,"Y")=2,"満３歳",DATEDIF(D21,請求書!$B$5,"Y"))),0)</f>
        <v>-</v>
      </c>
      <c r="F21" s="92"/>
      <c r="G21" s="28"/>
      <c r="H21" s="58" t="s">
        <v>54</v>
      </c>
      <c r="I21" s="84"/>
      <c r="J21" s="28"/>
      <c r="K21" s="68" t="s">
        <v>54</v>
      </c>
      <c r="L21" s="74"/>
      <c r="M21" s="22" t="s">
        <v>84</v>
      </c>
      <c r="N21" s="88"/>
      <c r="O21" s="23">
        <f>IFERROR(IF(I21="",0,IF(AND(I21&gt;=請求書!$B$5,I21&lt;=請求書!$B$6),ROUNDDOWN(J21/L21,-1),0)),0)</f>
        <v>0</v>
      </c>
      <c r="P21" s="68" t="s">
        <v>54</v>
      </c>
      <c r="Q21" s="28"/>
      <c r="R21" s="58" t="s">
        <v>54</v>
      </c>
      <c r="S21" s="23">
        <f t="shared" si="0"/>
        <v>0</v>
      </c>
      <c r="T21" s="58" t="s">
        <v>54</v>
      </c>
      <c r="U21" s="23">
        <f t="shared" si="1"/>
        <v>0</v>
      </c>
      <c r="V21" s="58" t="s">
        <v>54</v>
      </c>
    </row>
    <row r="22" spans="1:22" s="11" customFormat="1" ht="26.25" customHeight="1">
      <c r="A22" s="20">
        <v>42</v>
      </c>
      <c r="B22" s="26"/>
      <c r="C22" s="27"/>
      <c r="D22" s="80"/>
      <c r="E22" s="21" t="str">
        <f>IFERROR(IF(D22="","-",IF(DATEDIF(D22,請求書!$B$5,"Y")=2,"満３歳",DATEDIF(D22,請求書!$B$5,"Y"))),0)</f>
        <v>-</v>
      </c>
      <c r="F22" s="92"/>
      <c r="G22" s="28"/>
      <c r="H22" s="58" t="s">
        <v>54</v>
      </c>
      <c r="I22" s="84"/>
      <c r="J22" s="28"/>
      <c r="K22" s="68" t="s">
        <v>54</v>
      </c>
      <c r="L22" s="74"/>
      <c r="M22" s="22" t="s">
        <v>84</v>
      </c>
      <c r="N22" s="88"/>
      <c r="O22" s="23">
        <f>IFERROR(IF(I22="",0,IF(AND(I22&gt;=請求書!$B$5,I22&lt;=請求書!$B$6),ROUNDDOWN(J22/L22,-1),0)),0)</f>
        <v>0</v>
      </c>
      <c r="P22" s="68" t="s">
        <v>54</v>
      </c>
      <c r="Q22" s="28"/>
      <c r="R22" s="58" t="s">
        <v>54</v>
      </c>
      <c r="S22" s="23">
        <f t="shared" si="0"/>
        <v>0</v>
      </c>
      <c r="T22" s="58" t="s">
        <v>54</v>
      </c>
      <c r="U22" s="23">
        <f t="shared" si="1"/>
        <v>0</v>
      </c>
      <c r="V22" s="58" t="s">
        <v>54</v>
      </c>
    </row>
    <row r="23" spans="1:22" s="11" customFormat="1" ht="26.25" customHeight="1">
      <c r="A23" s="20">
        <v>43</v>
      </c>
      <c r="B23" s="26"/>
      <c r="C23" s="27"/>
      <c r="D23" s="80"/>
      <c r="E23" s="21" t="str">
        <f>IFERROR(IF(D23="","-",IF(DATEDIF(D23,請求書!$B$5,"Y")=2,"満３歳",DATEDIF(D23,請求書!$B$5,"Y"))),0)</f>
        <v>-</v>
      </c>
      <c r="F23" s="92"/>
      <c r="G23" s="28"/>
      <c r="H23" s="58" t="s">
        <v>54</v>
      </c>
      <c r="I23" s="84"/>
      <c r="J23" s="28"/>
      <c r="K23" s="68" t="s">
        <v>54</v>
      </c>
      <c r="L23" s="74"/>
      <c r="M23" s="22" t="s">
        <v>84</v>
      </c>
      <c r="N23" s="88"/>
      <c r="O23" s="23">
        <f>IFERROR(IF(I23="",0,IF(AND(I23&gt;=請求書!$B$5,I23&lt;=請求書!$B$6),ROUNDDOWN(J23/L23,-1),0)),0)</f>
        <v>0</v>
      </c>
      <c r="P23" s="68" t="s">
        <v>54</v>
      </c>
      <c r="Q23" s="28"/>
      <c r="R23" s="58" t="s">
        <v>54</v>
      </c>
      <c r="S23" s="23">
        <f t="shared" si="0"/>
        <v>0</v>
      </c>
      <c r="T23" s="58" t="s">
        <v>54</v>
      </c>
      <c r="U23" s="23">
        <f t="shared" si="1"/>
        <v>0</v>
      </c>
      <c r="V23" s="58" t="s">
        <v>54</v>
      </c>
    </row>
    <row r="24" spans="1:22" s="11" customFormat="1" ht="26.25" customHeight="1">
      <c r="A24" s="20">
        <v>44</v>
      </c>
      <c r="B24" s="26"/>
      <c r="C24" s="27"/>
      <c r="D24" s="80"/>
      <c r="E24" s="21" t="str">
        <f>IFERROR(IF(D24="","-",IF(DATEDIF(D24,請求書!$B$5,"Y")=2,"満３歳",DATEDIF(D24,請求書!$B$5,"Y"))),0)</f>
        <v>-</v>
      </c>
      <c r="F24" s="92"/>
      <c r="G24" s="28"/>
      <c r="H24" s="58" t="s">
        <v>54</v>
      </c>
      <c r="I24" s="84"/>
      <c r="J24" s="28"/>
      <c r="K24" s="68" t="s">
        <v>54</v>
      </c>
      <c r="L24" s="74"/>
      <c r="M24" s="22" t="s">
        <v>84</v>
      </c>
      <c r="N24" s="88"/>
      <c r="O24" s="23">
        <f>IFERROR(IF(I24="",0,IF(AND(I24&gt;=請求書!$B$5,I24&lt;=請求書!$B$6),ROUNDDOWN(J24/L24,-1),0)),0)</f>
        <v>0</v>
      </c>
      <c r="P24" s="68" t="s">
        <v>54</v>
      </c>
      <c r="Q24" s="28"/>
      <c r="R24" s="58" t="s">
        <v>54</v>
      </c>
      <c r="S24" s="23">
        <f t="shared" si="0"/>
        <v>0</v>
      </c>
      <c r="T24" s="58" t="s">
        <v>54</v>
      </c>
      <c r="U24" s="23">
        <f t="shared" si="1"/>
        <v>0</v>
      </c>
      <c r="V24" s="58" t="s">
        <v>54</v>
      </c>
    </row>
    <row r="25" spans="1:22" s="11" customFormat="1" ht="26.25" customHeight="1">
      <c r="A25" s="29">
        <v>45</v>
      </c>
      <c r="B25" s="30"/>
      <c r="C25" s="31"/>
      <c r="D25" s="81"/>
      <c r="E25" s="32" t="str">
        <f>IFERROR(IF(D25="","-",IF(DATEDIF(D25,請求書!$B$5,"Y")=2,"満３歳",DATEDIF(D25,請求書!$B$5,"Y"))),0)</f>
        <v>-</v>
      </c>
      <c r="F25" s="93"/>
      <c r="G25" s="34"/>
      <c r="H25" s="59" t="s">
        <v>54</v>
      </c>
      <c r="I25" s="85"/>
      <c r="J25" s="34"/>
      <c r="K25" s="69" t="s">
        <v>54</v>
      </c>
      <c r="L25" s="75"/>
      <c r="M25" s="33" t="s">
        <v>84</v>
      </c>
      <c r="N25" s="89"/>
      <c r="O25" s="35">
        <f>IFERROR(IF(I25="",0,IF(AND(I25&gt;=請求書!$B$5,I25&lt;=請求書!$B$6),ROUNDDOWN(J25/L25,-1),0)),0)</f>
        <v>0</v>
      </c>
      <c r="P25" s="69" t="s">
        <v>54</v>
      </c>
      <c r="Q25" s="34"/>
      <c r="R25" s="59" t="s">
        <v>54</v>
      </c>
      <c r="S25" s="35">
        <f t="shared" si="0"/>
        <v>0</v>
      </c>
      <c r="T25" s="59" t="s">
        <v>54</v>
      </c>
      <c r="U25" s="35">
        <f t="shared" si="1"/>
        <v>0</v>
      </c>
      <c r="V25" s="59" t="s">
        <v>54</v>
      </c>
    </row>
    <row r="26" spans="1:22" s="19" customFormat="1" ht="30" customHeight="1">
      <c r="A26" s="90" t="s">
        <v>92</v>
      </c>
      <c r="B26" s="249" t="s">
        <v>93</v>
      </c>
      <c r="C26" s="249"/>
      <c r="D26" s="249"/>
      <c r="E26" s="249"/>
      <c r="F26" s="249"/>
      <c r="G26" s="249"/>
      <c r="H26" s="249"/>
      <c r="I26" s="249"/>
      <c r="J26" s="249"/>
      <c r="K26" s="249"/>
      <c r="L26" s="249"/>
      <c r="M26" s="249"/>
      <c r="N26" s="250"/>
      <c r="O26" s="291" t="s">
        <v>63</v>
      </c>
      <c r="P26" s="292"/>
      <c r="Q26" s="94">
        <f>COUNTA($B$10:$B$26)-2</f>
        <v>0</v>
      </c>
      <c r="R26" s="95" t="s">
        <v>62</v>
      </c>
      <c r="S26" s="94">
        <f>_xlfn.AGGREGATE(9,5,$S10:$S25)-$S10</f>
        <v>0</v>
      </c>
      <c r="T26" s="95" t="s">
        <v>54</v>
      </c>
      <c r="U26" s="94">
        <f>_xlfn.AGGREGATE(9,5,$U10:$U25)-$U10</f>
        <v>0</v>
      </c>
      <c r="V26" s="95" t="s">
        <v>54</v>
      </c>
    </row>
    <row r="27" spans="1:22" s="19" customFormat="1" ht="19.5" customHeight="1">
      <c r="A27" s="90" t="s">
        <v>95</v>
      </c>
      <c r="B27" s="302" t="s">
        <v>101</v>
      </c>
      <c r="C27" s="302"/>
      <c r="D27" s="302"/>
      <c r="E27" s="302"/>
      <c r="F27" s="302"/>
      <c r="G27" s="302"/>
      <c r="H27" s="302"/>
      <c r="I27" s="302"/>
      <c r="J27" s="302"/>
      <c r="K27" s="302"/>
      <c r="S27" s="15"/>
      <c r="T27" s="15"/>
      <c r="U27" s="15"/>
      <c r="V27" s="15"/>
    </row>
    <row r="28" spans="1:22" s="19" customFormat="1" ht="19.5" customHeight="1">
      <c r="A28" s="90" t="s">
        <v>100</v>
      </c>
      <c r="B28" s="301" t="str">
        <f>"月額上限額は、国立幼稚園："&amp;TEXT(請求書!B12,"#,##0円")&amp;"、私立幼稚園："&amp;TEXT(請求書!B13,"#,##0円")&amp;"、特別支援学校幼稚部："&amp;TEXT(請求書!B14,"#,##0円")&amp;"です"</f>
        <v>月額上限額は、国立幼稚園：8,700円、私立幼稚園：25,700円、特別支援学校幼稚部：400円です</v>
      </c>
      <c r="C28" s="301"/>
      <c r="D28" s="301"/>
      <c r="E28" s="301"/>
      <c r="F28" s="301"/>
      <c r="G28" s="301"/>
      <c r="H28" s="301"/>
      <c r="I28" s="301"/>
      <c r="J28" s="301"/>
      <c r="K28" s="301"/>
      <c r="S28" s="300">
        <f>DATE(請求書!AO1,請求書!AU1,請求書!AY1)</f>
        <v>45422</v>
      </c>
      <c r="T28" s="300"/>
      <c r="U28" s="300"/>
      <c r="V28" s="300"/>
    </row>
    <row r="29" spans="1:22" s="19" customFormat="1" ht="26.25" customHeight="1">
      <c r="B29" s="299" t="s">
        <v>96</v>
      </c>
      <c r="C29" s="299"/>
      <c r="D29" s="299"/>
      <c r="E29" s="299"/>
      <c r="F29" s="299"/>
      <c r="G29" s="299"/>
      <c r="H29" s="299"/>
      <c r="I29" s="299"/>
      <c r="J29" s="299"/>
      <c r="K29" s="299"/>
      <c r="L29" s="289" t="s">
        <v>58</v>
      </c>
      <c r="M29" s="298"/>
      <c r="N29" s="290"/>
      <c r="O29" s="293" t="str">
        <f>IF(請求書!K26="","",請求書!K26)</f>
        <v/>
      </c>
      <c r="P29" s="293"/>
      <c r="Q29" s="293"/>
      <c r="R29" s="293"/>
      <c r="S29" s="293"/>
      <c r="T29" s="293"/>
      <c r="U29" s="293"/>
      <c r="V29" s="294"/>
    </row>
    <row r="30" spans="1:22" s="19" customFormat="1" ht="26.25" customHeight="1">
      <c r="L30" s="295" t="s">
        <v>59</v>
      </c>
      <c r="M30" s="296"/>
      <c r="N30" s="297"/>
      <c r="O30" s="293" t="str">
        <f>IF(請求書!AH26&lt;&gt;"",請求書!AH26,IF(請求書!AH22&lt;&gt;"",請求書!AH22,"‐"))</f>
        <v>‐</v>
      </c>
      <c r="P30" s="293"/>
      <c r="Q30" s="293"/>
      <c r="R30" s="293"/>
      <c r="S30" s="293"/>
      <c r="T30" s="293"/>
      <c r="U30" s="293"/>
      <c r="V30" s="294"/>
    </row>
    <row r="31" spans="1:22" s="19" customFormat="1" ht="26.25" customHeight="1">
      <c r="A31" s="25" t="s">
        <v>61</v>
      </c>
      <c r="B31" s="24"/>
      <c r="C31" s="24"/>
      <c r="D31" s="24"/>
      <c r="E31" s="24"/>
      <c r="F31" s="24"/>
      <c r="G31" s="24"/>
      <c r="H31" s="24"/>
      <c r="I31" s="24"/>
      <c r="L31" s="295" t="s">
        <v>60</v>
      </c>
      <c r="M31" s="296"/>
      <c r="N31" s="297"/>
      <c r="O31" s="303" t="str">
        <f>IF(請求書!K17="","",請求書!AH18&amp;"　"&amp;請求書!K17)</f>
        <v/>
      </c>
      <c r="P31" s="303"/>
      <c r="Q31" s="303"/>
      <c r="R31" s="303"/>
      <c r="S31" s="303"/>
      <c r="T31" s="303"/>
      <c r="U31" s="303"/>
      <c r="V31" s="304"/>
    </row>
  </sheetData>
  <sheetProtection sheet="1" objects="1" scenarios="1" formatCells="0" sort="0" autoFilter="0"/>
  <dataConsolidate/>
  <mergeCells count="35">
    <mergeCell ref="S1:T1"/>
    <mergeCell ref="U1:V1"/>
    <mergeCell ref="A2:V2"/>
    <mergeCell ref="D4:E4"/>
    <mergeCell ref="F4:G4"/>
    <mergeCell ref="H4:I4"/>
    <mergeCell ref="O4:P4"/>
    <mergeCell ref="Q4:V4"/>
    <mergeCell ref="A8:A9"/>
    <mergeCell ref="B8:D8"/>
    <mergeCell ref="E8:E9"/>
    <mergeCell ref="F8:H8"/>
    <mergeCell ref="I8:N8"/>
    <mergeCell ref="B26:N26"/>
    <mergeCell ref="O26:P26"/>
    <mergeCell ref="S6:T7"/>
    <mergeCell ref="U6:V6"/>
    <mergeCell ref="U7:V7"/>
    <mergeCell ref="O8:P9"/>
    <mergeCell ref="Q8:R9"/>
    <mergeCell ref="S8:T9"/>
    <mergeCell ref="U8:V9"/>
    <mergeCell ref="G9:H9"/>
    <mergeCell ref="J9:K9"/>
    <mergeCell ref="L9:M9"/>
    <mergeCell ref="L30:N30"/>
    <mergeCell ref="O30:V30"/>
    <mergeCell ref="L31:N31"/>
    <mergeCell ref="O31:V31"/>
    <mergeCell ref="B27:K27"/>
    <mergeCell ref="B28:K28"/>
    <mergeCell ref="S28:V28"/>
    <mergeCell ref="B29:K29"/>
    <mergeCell ref="L29:N29"/>
    <mergeCell ref="O29:V29"/>
  </mergeCells>
  <phoneticPr fontId="3"/>
  <conditionalFormatting sqref="L10:L25">
    <cfRule type="expression" dxfId="4" priority="1">
      <formula>$N10&gt;0</formula>
    </cfRule>
  </conditionalFormatting>
  <dataValidations count="4">
    <dataValidation allowBlank="1" showInputMessage="1" sqref="G11:G25 J11:J25" xr:uid="{00000000-0002-0000-0400-000000000000}"/>
    <dataValidation type="whole" allowBlank="1" showInputMessage="1" showErrorMessage="1" sqref="L10:L25" xr:uid="{00000000-0002-0000-0400-000001000000}">
      <formula1>1</formula1>
      <formula2>31</formula2>
    </dataValidation>
    <dataValidation type="date" operator="greaterThanOrEqual" allowBlank="1" showInputMessage="1" showErrorMessage="1" error="20XX年X月X日の形式で入力してください" sqref="D10:D25 I10:I25 N10:N25" xr:uid="{00000000-0002-0000-0400-000002000000}">
      <formula1>40269</formula1>
    </dataValidation>
    <dataValidation type="list" allowBlank="1" showInputMessage="1" showErrorMessage="1" sqref="F10:F25" xr:uid="{00000000-0002-0000-0400-000003000000}">
      <formula1>"月額,日額,時間"</formula1>
    </dataValidation>
  </dataValidations>
  <printOptions horizontalCentered="1"/>
  <pageMargins left="0.51181102362204722" right="0.51181102362204722" top="0.74803149606299213" bottom="0.74803149606299213" header="0.31496062992125984"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31"/>
  <sheetViews>
    <sheetView showGridLines="0" zoomScaleNormal="100" zoomScaleSheetLayoutView="100" workbookViewId="0"/>
  </sheetViews>
  <sheetFormatPr defaultColWidth="2" defaultRowHeight="14"/>
  <cols>
    <col min="1" max="1" width="4.59765625" style="10" customWidth="1"/>
    <col min="2" max="3" width="17.09765625" style="10" customWidth="1"/>
    <col min="4" max="4" width="12.09765625" style="10" customWidth="1"/>
    <col min="5" max="5" width="7.69921875" style="10" bestFit="1" customWidth="1"/>
    <col min="6" max="7" width="9.296875" style="10" customWidth="1"/>
    <col min="8" max="8" width="4" style="10" customWidth="1"/>
    <col min="9" max="9" width="12.09765625" style="10" customWidth="1"/>
    <col min="10" max="10" width="9.296875" style="10" customWidth="1"/>
    <col min="11" max="11" width="4" style="10" customWidth="1"/>
    <col min="12" max="13" width="7.3984375" style="10" customWidth="1"/>
    <col min="14" max="14" width="12.09765625" style="10" customWidth="1"/>
    <col min="15" max="15" width="10.3984375" style="10" customWidth="1"/>
    <col min="16" max="16" width="4" style="10" customWidth="1"/>
    <col min="17" max="17" width="12.8984375" style="10" customWidth="1"/>
    <col min="18" max="18" width="4" style="10" customWidth="1"/>
    <col min="19" max="19" width="12.8984375" style="10" customWidth="1"/>
    <col min="20" max="20" width="4" style="10" customWidth="1"/>
    <col min="21" max="21" width="12.8984375" style="10" customWidth="1"/>
    <col min="22" max="22" width="4" style="10" customWidth="1"/>
    <col min="23" max="16384" width="2" style="10"/>
  </cols>
  <sheetData>
    <row r="1" spans="1:22" ht="18.75" customHeight="1">
      <c r="S1" s="287">
        <f ca="1">IF(B11&lt;&gt;"",_xlfn.SHEET()-2,0)</f>
        <v>0</v>
      </c>
      <c r="T1" s="288"/>
      <c r="U1" s="259">
        <f>COUNTA(Top:End!B11)</f>
        <v>0</v>
      </c>
      <c r="V1" s="260"/>
    </row>
    <row r="2" spans="1:22" ht="18.75" customHeight="1">
      <c r="A2" s="273" t="s">
        <v>47</v>
      </c>
      <c r="B2" s="273"/>
      <c r="C2" s="273"/>
      <c r="D2" s="273"/>
      <c r="E2" s="273"/>
      <c r="F2" s="273"/>
      <c r="G2" s="273"/>
      <c r="H2" s="273"/>
      <c r="I2" s="273"/>
      <c r="J2" s="273"/>
      <c r="K2" s="273"/>
      <c r="L2" s="273"/>
      <c r="M2" s="273"/>
      <c r="N2" s="273"/>
      <c r="O2" s="273"/>
      <c r="P2" s="273"/>
      <c r="Q2" s="273"/>
      <c r="R2" s="273"/>
      <c r="S2" s="273"/>
      <c r="T2" s="273"/>
      <c r="U2" s="273"/>
      <c r="V2" s="273"/>
    </row>
    <row r="3" spans="1:22" s="2" customFormat="1" ht="11.25" customHeight="1">
      <c r="B3" s="16"/>
    </row>
    <row r="4" spans="1:22" s="41" customFormat="1" ht="23.25" customHeight="1">
      <c r="C4" s="77" t="s">
        <v>90</v>
      </c>
      <c r="D4" s="274">
        <f>IF(請求書!U7="","",請求書!U7)</f>
        <v>2024</v>
      </c>
      <c r="E4" s="274"/>
      <c r="F4" s="248">
        <f>請求書!K30</f>
        <v>6</v>
      </c>
      <c r="G4" s="248"/>
      <c r="H4" s="275">
        <f>IF(請求書!AC7="","",請求書!AC7)</f>
        <v>4</v>
      </c>
      <c r="I4" s="276"/>
      <c r="O4" s="289" t="s">
        <v>44</v>
      </c>
      <c r="P4" s="290"/>
      <c r="Q4" s="284" t="str">
        <f>IF(請求書!K22="","",請求書!K22)</f>
        <v/>
      </c>
      <c r="R4" s="285"/>
      <c r="S4" s="285"/>
      <c r="T4" s="285"/>
      <c r="U4" s="285"/>
      <c r="V4" s="286"/>
    </row>
    <row r="5" spans="1:22" s="41" customFormat="1" ht="11.25" customHeight="1">
      <c r="A5" s="42"/>
      <c r="B5" s="42"/>
      <c r="M5" s="71"/>
      <c r="N5" s="71"/>
      <c r="O5" s="71"/>
      <c r="P5" s="71"/>
    </row>
    <row r="6" spans="1:22" ht="16.5" customHeight="1">
      <c r="A6" s="17" t="s">
        <v>65</v>
      </c>
      <c r="B6" s="11"/>
      <c r="C6" s="11"/>
      <c r="G6" s="76"/>
      <c r="S6" s="269" t="s">
        <v>99</v>
      </c>
      <c r="T6" s="270"/>
      <c r="U6" s="267" t="str">
        <f>IF(請求書!K24="","",請求書!K24)</f>
        <v/>
      </c>
      <c r="V6" s="268"/>
    </row>
    <row r="7" spans="1:22" s="2" customFormat="1" ht="16.5" customHeight="1">
      <c r="B7" s="16"/>
      <c r="S7" s="271"/>
      <c r="T7" s="272"/>
      <c r="U7" s="265" t="str">
        <f>請求書!W24</f>
        <v/>
      </c>
      <c r="V7" s="266"/>
    </row>
    <row r="8" spans="1:22" s="11" customFormat="1" ht="15" customHeight="1">
      <c r="A8" s="254" t="s">
        <v>45</v>
      </c>
      <c r="B8" s="251" t="s">
        <v>52</v>
      </c>
      <c r="C8" s="252"/>
      <c r="D8" s="253"/>
      <c r="E8" s="254" t="s">
        <v>51</v>
      </c>
      <c r="F8" s="251" t="s">
        <v>91</v>
      </c>
      <c r="G8" s="252"/>
      <c r="H8" s="253"/>
      <c r="I8" s="251" t="str">
        <f>請求書!B4&amp;"の状況について"</f>
        <v>令和６年度の状況について</v>
      </c>
      <c r="J8" s="252"/>
      <c r="K8" s="252"/>
      <c r="L8" s="252"/>
      <c r="M8" s="252"/>
      <c r="N8" s="252"/>
      <c r="O8" s="277" t="s">
        <v>87</v>
      </c>
      <c r="P8" s="278"/>
      <c r="Q8" s="281" t="s">
        <v>97</v>
      </c>
      <c r="R8" s="282"/>
      <c r="S8" s="261" t="s">
        <v>88</v>
      </c>
      <c r="T8" s="262"/>
      <c r="U8" s="261" t="s">
        <v>89</v>
      </c>
      <c r="V8" s="262"/>
    </row>
    <row r="9" spans="1:22" s="11" customFormat="1" ht="15" customHeight="1">
      <c r="A9" s="255"/>
      <c r="B9" s="18" t="s">
        <v>53</v>
      </c>
      <c r="C9" s="57" t="s">
        <v>48</v>
      </c>
      <c r="D9" s="55" t="s">
        <v>46</v>
      </c>
      <c r="E9" s="255"/>
      <c r="F9" s="18" t="s">
        <v>94</v>
      </c>
      <c r="G9" s="257" t="s">
        <v>81</v>
      </c>
      <c r="H9" s="258"/>
      <c r="I9" s="18" t="s">
        <v>82</v>
      </c>
      <c r="J9" s="257" t="s">
        <v>83</v>
      </c>
      <c r="K9" s="257"/>
      <c r="L9" s="256" t="s">
        <v>98</v>
      </c>
      <c r="M9" s="256"/>
      <c r="N9" s="70" t="s">
        <v>86</v>
      </c>
      <c r="O9" s="279"/>
      <c r="P9" s="280"/>
      <c r="Q9" s="280"/>
      <c r="R9" s="283"/>
      <c r="S9" s="263"/>
      <c r="T9" s="264"/>
      <c r="U9" s="263"/>
      <c r="V9" s="264"/>
    </row>
    <row r="10" spans="1:22" s="11" customFormat="1" ht="18" customHeight="1">
      <c r="A10" s="43" t="s">
        <v>55</v>
      </c>
      <c r="B10" s="51" t="s">
        <v>56</v>
      </c>
      <c r="C10" s="52" t="s">
        <v>57</v>
      </c>
      <c r="D10" s="78">
        <v>42986</v>
      </c>
      <c r="E10" s="44">
        <f>IFERROR(IF(D10="","-",IF(DATEDIF(D10,請求書!$B$5,"Y")=2,"満３歳",DATEDIF(D10,請求書!$B$5,"Y"))),0)</f>
        <v>6</v>
      </c>
      <c r="F10" s="64" t="s">
        <v>80</v>
      </c>
      <c r="G10" s="53">
        <v>35000</v>
      </c>
      <c r="H10" s="56" t="s">
        <v>10</v>
      </c>
      <c r="I10" s="82">
        <v>45017</v>
      </c>
      <c r="J10" s="53">
        <v>10000</v>
      </c>
      <c r="K10" s="66" t="s">
        <v>10</v>
      </c>
      <c r="L10" s="72">
        <v>12</v>
      </c>
      <c r="M10" s="45" t="s">
        <v>85</v>
      </c>
      <c r="N10" s="86"/>
      <c r="O10" s="46">
        <f>IFERROR(IF(I10="",0,IF(AND(I10&gt;=請求書!$B$5,I10&lt;=請求書!$B$6),ROUNDDOWN(J10/L10,-1),0)),0)</f>
        <v>0</v>
      </c>
      <c r="P10" s="66" t="s">
        <v>10</v>
      </c>
      <c r="Q10" s="53">
        <v>35000</v>
      </c>
      <c r="R10" s="56" t="s">
        <v>10</v>
      </c>
      <c r="S10" s="46">
        <f>SUM(O10,Q10)</f>
        <v>35000</v>
      </c>
      <c r="T10" s="56" t="s">
        <v>10</v>
      </c>
      <c r="U10" s="46">
        <f>MIN(S10,$U$7)</f>
        <v>35000</v>
      </c>
      <c r="V10" s="56" t="s">
        <v>10</v>
      </c>
    </row>
    <row r="11" spans="1:22" s="11" customFormat="1" ht="26.25" customHeight="1">
      <c r="A11" s="14">
        <v>46</v>
      </c>
      <c r="B11" s="36"/>
      <c r="C11" s="37"/>
      <c r="D11" s="79"/>
      <c r="E11" s="47" t="str">
        <f>IFERROR(IF(D11="","-",IF(DATEDIF(D11,請求書!$B$5,"Y")=2,"満３歳",DATEDIF(D11,請求書!$B$5,"Y"))),0)</f>
        <v>-</v>
      </c>
      <c r="F11" s="91"/>
      <c r="G11" s="39"/>
      <c r="H11" s="65" t="s">
        <v>54</v>
      </c>
      <c r="I11" s="83"/>
      <c r="J11" s="39"/>
      <c r="K11" s="67" t="s">
        <v>54</v>
      </c>
      <c r="L11" s="73"/>
      <c r="M11" s="38" t="s">
        <v>84</v>
      </c>
      <c r="N11" s="87"/>
      <c r="O11" s="40">
        <f>IFERROR(IF(I11="",0,IF(AND(I11&gt;=請求書!$B$5,I11&lt;=請求書!$B$6),ROUNDDOWN(J11/L11,-1),0)),0)</f>
        <v>0</v>
      </c>
      <c r="P11" s="67" t="s">
        <v>54</v>
      </c>
      <c r="Q11" s="39"/>
      <c r="R11" s="54" t="s">
        <v>54</v>
      </c>
      <c r="S11" s="40">
        <f t="shared" ref="S11:S25" si="0">SUM(O11,Q11)</f>
        <v>0</v>
      </c>
      <c r="T11" s="54" t="s">
        <v>54</v>
      </c>
      <c r="U11" s="40">
        <f t="shared" ref="U11:U25" si="1">MIN(S11,$U$7)</f>
        <v>0</v>
      </c>
      <c r="V11" s="54" t="s">
        <v>54</v>
      </c>
    </row>
    <row r="12" spans="1:22" s="11" customFormat="1" ht="26.25" customHeight="1">
      <c r="A12" s="20">
        <v>47</v>
      </c>
      <c r="B12" s="26"/>
      <c r="C12" s="27"/>
      <c r="D12" s="80"/>
      <c r="E12" s="21" t="str">
        <f>IFERROR(IF(D12="","-",IF(DATEDIF(D12,請求書!$B$5,"Y")=2,"満３歳",DATEDIF(D12,請求書!$B$5,"Y"))),0)</f>
        <v>-</v>
      </c>
      <c r="F12" s="92"/>
      <c r="G12" s="28"/>
      <c r="H12" s="58" t="s">
        <v>54</v>
      </c>
      <c r="I12" s="84"/>
      <c r="J12" s="28"/>
      <c r="K12" s="68" t="s">
        <v>54</v>
      </c>
      <c r="L12" s="74"/>
      <c r="M12" s="22" t="s">
        <v>84</v>
      </c>
      <c r="N12" s="88"/>
      <c r="O12" s="23">
        <f>IFERROR(IF(I12="",0,IF(AND(I12&gt;=請求書!$B$5,I12&lt;=請求書!$B$6),ROUNDDOWN(J12/L12,-1),0)),0)</f>
        <v>0</v>
      </c>
      <c r="P12" s="68" t="s">
        <v>54</v>
      </c>
      <c r="Q12" s="28"/>
      <c r="R12" s="58" t="s">
        <v>54</v>
      </c>
      <c r="S12" s="23">
        <f t="shared" si="0"/>
        <v>0</v>
      </c>
      <c r="T12" s="58" t="s">
        <v>54</v>
      </c>
      <c r="U12" s="23">
        <f t="shared" si="1"/>
        <v>0</v>
      </c>
      <c r="V12" s="58" t="s">
        <v>54</v>
      </c>
    </row>
    <row r="13" spans="1:22" s="11" customFormat="1" ht="26.25" customHeight="1">
      <c r="A13" s="20">
        <v>48</v>
      </c>
      <c r="B13" s="26"/>
      <c r="C13" s="27"/>
      <c r="D13" s="80"/>
      <c r="E13" s="21" t="str">
        <f>IFERROR(IF(D13="","-",IF(DATEDIF(D13,請求書!$B$5,"Y")=2,"満３歳",DATEDIF(D13,請求書!$B$5,"Y"))),0)</f>
        <v>-</v>
      </c>
      <c r="F13" s="92"/>
      <c r="G13" s="28"/>
      <c r="H13" s="58" t="s">
        <v>54</v>
      </c>
      <c r="I13" s="84"/>
      <c r="J13" s="28"/>
      <c r="K13" s="68" t="s">
        <v>54</v>
      </c>
      <c r="L13" s="74"/>
      <c r="M13" s="22" t="s">
        <v>84</v>
      </c>
      <c r="N13" s="88"/>
      <c r="O13" s="23">
        <f>IFERROR(IF(I13="",0,IF(AND(I13&gt;=請求書!$B$5,I13&lt;=請求書!$B$6),ROUNDDOWN(J13/L13,-1),0)),0)</f>
        <v>0</v>
      </c>
      <c r="P13" s="68" t="s">
        <v>54</v>
      </c>
      <c r="Q13" s="28"/>
      <c r="R13" s="58" t="s">
        <v>54</v>
      </c>
      <c r="S13" s="23">
        <f t="shared" si="0"/>
        <v>0</v>
      </c>
      <c r="T13" s="58" t="s">
        <v>54</v>
      </c>
      <c r="U13" s="23">
        <f t="shared" si="1"/>
        <v>0</v>
      </c>
      <c r="V13" s="58" t="s">
        <v>54</v>
      </c>
    </row>
    <row r="14" spans="1:22" s="11" customFormat="1" ht="26.25" customHeight="1">
      <c r="A14" s="20">
        <v>49</v>
      </c>
      <c r="B14" s="26"/>
      <c r="C14" s="27"/>
      <c r="D14" s="80"/>
      <c r="E14" s="21" t="str">
        <f>IFERROR(IF(D14="","-",IF(DATEDIF(D14,請求書!$B$5,"Y")=2,"満３歳",DATEDIF(D14,請求書!$B$5,"Y"))),0)</f>
        <v>-</v>
      </c>
      <c r="F14" s="92"/>
      <c r="G14" s="28"/>
      <c r="H14" s="58" t="s">
        <v>54</v>
      </c>
      <c r="I14" s="84"/>
      <c r="J14" s="28"/>
      <c r="K14" s="68" t="s">
        <v>54</v>
      </c>
      <c r="L14" s="74"/>
      <c r="M14" s="22" t="s">
        <v>84</v>
      </c>
      <c r="N14" s="88"/>
      <c r="O14" s="23">
        <f>IFERROR(IF(I14="",0,IF(AND(I14&gt;=請求書!$B$5,I14&lt;=請求書!$B$6),ROUNDDOWN(J14/L14,-1),0)),0)</f>
        <v>0</v>
      </c>
      <c r="P14" s="68" t="s">
        <v>54</v>
      </c>
      <c r="Q14" s="28"/>
      <c r="R14" s="58" t="s">
        <v>54</v>
      </c>
      <c r="S14" s="23">
        <f t="shared" si="0"/>
        <v>0</v>
      </c>
      <c r="T14" s="58" t="s">
        <v>54</v>
      </c>
      <c r="U14" s="23">
        <f t="shared" si="1"/>
        <v>0</v>
      </c>
      <c r="V14" s="58" t="s">
        <v>54</v>
      </c>
    </row>
    <row r="15" spans="1:22" s="11" customFormat="1" ht="26.25" customHeight="1">
      <c r="A15" s="20">
        <v>50</v>
      </c>
      <c r="B15" s="26"/>
      <c r="C15" s="27"/>
      <c r="D15" s="80"/>
      <c r="E15" s="21" t="str">
        <f>IFERROR(IF(D15="","-",IF(DATEDIF(D15,請求書!$B$5,"Y")=2,"満３歳",DATEDIF(D15,請求書!$B$5,"Y"))),0)</f>
        <v>-</v>
      </c>
      <c r="F15" s="92"/>
      <c r="G15" s="28"/>
      <c r="H15" s="58" t="s">
        <v>54</v>
      </c>
      <c r="I15" s="84"/>
      <c r="J15" s="28"/>
      <c r="K15" s="68" t="s">
        <v>54</v>
      </c>
      <c r="L15" s="74"/>
      <c r="M15" s="22" t="s">
        <v>84</v>
      </c>
      <c r="N15" s="88"/>
      <c r="O15" s="23">
        <f>IFERROR(IF(I15="",0,IF(AND(I15&gt;=請求書!$B$5,I15&lt;=請求書!$B$6),ROUNDDOWN(J15/L15,-1),0)),0)</f>
        <v>0</v>
      </c>
      <c r="P15" s="68" t="s">
        <v>54</v>
      </c>
      <c r="Q15" s="28"/>
      <c r="R15" s="58" t="s">
        <v>54</v>
      </c>
      <c r="S15" s="23">
        <f t="shared" si="0"/>
        <v>0</v>
      </c>
      <c r="T15" s="58" t="s">
        <v>54</v>
      </c>
      <c r="U15" s="23">
        <f t="shared" si="1"/>
        <v>0</v>
      </c>
      <c r="V15" s="58" t="s">
        <v>54</v>
      </c>
    </row>
    <row r="16" spans="1:22" s="11" customFormat="1" ht="26.25" customHeight="1">
      <c r="A16" s="20">
        <v>51</v>
      </c>
      <c r="B16" s="26"/>
      <c r="C16" s="27"/>
      <c r="D16" s="80"/>
      <c r="E16" s="21" t="str">
        <f>IFERROR(IF(D16="","-",IF(DATEDIF(D16,請求書!$B$5,"Y")=2,"満３歳",DATEDIF(D16,請求書!$B$5,"Y"))),0)</f>
        <v>-</v>
      </c>
      <c r="F16" s="92"/>
      <c r="G16" s="28"/>
      <c r="H16" s="58" t="s">
        <v>54</v>
      </c>
      <c r="I16" s="84"/>
      <c r="J16" s="28"/>
      <c r="K16" s="68" t="s">
        <v>54</v>
      </c>
      <c r="L16" s="74"/>
      <c r="M16" s="22" t="s">
        <v>84</v>
      </c>
      <c r="N16" s="88"/>
      <c r="O16" s="23">
        <f>IFERROR(IF(I16="",0,IF(AND(I16&gt;=請求書!$B$5,I16&lt;=請求書!$B$6),ROUNDDOWN(J16/L16,-1),0)),0)</f>
        <v>0</v>
      </c>
      <c r="P16" s="68" t="s">
        <v>54</v>
      </c>
      <c r="Q16" s="28"/>
      <c r="R16" s="58" t="s">
        <v>54</v>
      </c>
      <c r="S16" s="23">
        <f t="shared" si="0"/>
        <v>0</v>
      </c>
      <c r="T16" s="58" t="s">
        <v>54</v>
      </c>
      <c r="U16" s="23">
        <f t="shared" si="1"/>
        <v>0</v>
      </c>
      <c r="V16" s="58" t="s">
        <v>54</v>
      </c>
    </row>
    <row r="17" spans="1:22" s="11" customFormat="1" ht="26.25" customHeight="1">
      <c r="A17" s="20">
        <v>52</v>
      </c>
      <c r="B17" s="26"/>
      <c r="C17" s="27"/>
      <c r="D17" s="80"/>
      <c r="E17" s="21" t="str">
        <f>IFERROR(IF(D17="","-",IF(DATEDIF(D17,請求書!$B$5,"Y")=2,"満３歳",DATEDIF(D17,請求書!$B$5,"Y"))),0)</f>
        <v>-</v>
      </c>
      <c r="F17" s="92"/>
      <c r="G17" s="28"/>
      <c r="H17" s="58" t="s">
        <v>54</v>
      </c>
      <c r="I17" s="84"/>
      <c r="J17" s="28"/>
      <c r="K17" s="68" t="s">
        <v>54</v>
      </c>
      <c r="L17" s="74"/>
      <c r="M17" s="22" t="s">
        <v>84</v>
      </c>
      <c r="N17" s="88"/>
      <c r="O17" s="23">
        <f>IFERROR(IF(I17="",0,IF(AND(I17&gt;=請求書!$B$5,I17&lt;=請求書!$B$6),ROUNDDOWN(J17/L17,-1),0)),0)</f>
        <v>0</v>
      </c>
      <c r="P17" s="68" t="s">
        <v>54</v>
      </c>
      <c r="Q17" s="28"/>
      <c r="R17" s="58" t="s">
        <v>54</v>
      </c>
      <c r="S17" s="23">
        <f t="shared" si="0"/>
        <v>0</v>
      </c>
      <c r="T17" s="58" t="s">
        <v>54</v>
      </c>
      <c r="U17" s="23">
        <f t="shared" si="1"/>
        <v>0</v>
      </c>
      <c r="V17" s="58" t="s">
        <v>54</v>
      </c>
    </row>
    <row r="18" spans="1:22" s="11" customFormat="1" ht="26.25" customHeight="1">
      <c r="A18" s="20">
        <v>53</v>
      </c>
      <c r="B18" s="26"/>
      <c r="C18" s="27"/>
      <c r="D18" s="80"/>
      <c r="E18" s="21" t="str">
        <f>IFERROR(IF(D18="","-",IF(DATEDIF(D18,請求書!$B$5,"Y")=2,"満３歳",DATEDIF(D18,請求書!$B$5,"Y"))),0)</f>
        <v>-</v>
      </c>
      <c r="F18" s="92"/>
      <c r="G18" s="28"/>
      <c r="H18" s="58" t="s">
        <v>54</v>
      </c>
      <c r="I18" s="84"/>
      <c r="J18" s="28"/>
      <c r="K18" s="68" t="s">
        <v>54</v>
      </c>
      <c r="L18" s="74"/>
      <c r="M18" s="22" t="s">
        <v>84</v>
      </c>
      <c r="N18" s="88"/>
      <c r="O18" s="23">
        <f>IFERROR(IF(I18="",0,IF(AND(I18&gt;=請求書!$B$5,I18&lt;=請求書!$B$6),ROUNDDOWN(J18/L18,-1),0)),0)</f>
        <v>0</v>
      </c>
      <c r="P18" s="68" t="s">
        <v>54</v>
      </c>
      <c r="Q18" s="28"/>
      <c r="R18" s="58" t="s">
        <v>54</v>
      </c>
      <c r="S18" s="23">
        <f t="shared" si="0"/>
        <v>0</v>
      </c>
      <c r="T18" s="58" t="s">
        <v>54</v>
      </c>
      <c r="U18" s="23">
        <f t="shared" si="1"/>
        <v>0</v>
      </c>
      <c r="V18" s="58" t="s">
        <v>54</v>
      </c>
    </row>
    <row r="19" spans="1:22" s="11" customFormat="1" ht="26.25" customHeight="1">
      <c r="A19" s="20">
        <v>54</v>
      </c>
      <c r="B19" s="26"/>
      <c r="C19" s="27"/>
      <c r="D19" s="80"/>
      <c r="E19" s="21" t="str">
        <f>IFERROR(IF(D19="","-",IF(DATEDIF(D19,請求書!$B$5,"Y")=2,"満３歳",DATEDIF(D19,請求書!$B$5,"Y"))),0)</f>
        <v>-</v>
      </c>
      <c r="F19" s="92"/>
      <c r="G19" s="28"/>
      <c r="H19" s="58" t="s">
        <v>54</v>
      </c>
      <c r="I19" s="84"/>
      <c r="J19" s="28"/>
      <c r="K19" s="68" t="s">
        <v>54</v>
      </c>
      <c r="L19" s="74"/>
      <c r="M19" s="22" t="s">
        <v>84</v>
      </c>
      <c r="N19" s="88"/>
      <c r="O19" s="23">
        <f>IFERROR(IF(I19="",0,IF(AND(I19&gt;=請求書!$B$5,I19&lt;=請求書!$B$6),ROUNDDOWN(J19/L19,-1),0)),0)</f>
        <v>0</v>
      </c>
      <c r="P19" s="68" t="s">
        <v>54</v>
      </c>
      <c r="Q19" s="28"/>
      <c r="R19" s="58" t="s">
        <v>54</v>
      </c>
      <c r="S19" s="23">
        <f t="shared" si="0"/>
        <v>0</v>
      </c>
      <c r="T19" s="58" t="s">
        <v>54</v>
      </c>
      <c r="U19" s="23">
        <f t="shared" si="1"/>
        <v>0</v>
      </c>
      <c r="V19" s="58" t="s">
        <v>54</v>
      </c>
    </row>
    <row r="20" spans="1:22" s="11" customFormat="1" ht="26.25" customHeight="1">
      <c r="A20" s="20">
        <v>55</v>
      </c>
      <c r="B20" s="26"/>
      <c r="C20" s="27"/>
      <c r="D20" s="80"/>
      <c r="E20" s="21" t="str">
        <f>IFERROR(IF(D20="","-",IF(DATEDIF(D20,請求書!$B$5,"Y")=2,"満３歳",DATEDIF(D20,請求書!$B$5,"Y"))),0)</f>
        <v>-</v>
      </c>
      <c r="F20" s="92"/>
      <c r="G20" s="28"/>
      <c r="H20" s="58" t="s">
        <v>54</v>
      </c>
      <c r="I20" s="84"/>
      <c r="J20" s="28"/>
      <c r="K20" s="68" t="s">
        <v>54</v>
      </c>
      <c r="L20" s="74"/>
      <c r="M20" s="22" t="s">
        <v>84</v>
      </c>
      <c r="N20" s="88"/>
      <c r="O20" s="23">
        <f>IFERROR(IF(I20="",0,IF(AND(I20&gt;=請求書!$B$5,I20&lt;=請求書!$B$6),ROUNDDOWN(J20/L20,-1),0)),0)</f>
        <v>0</v>
      </c>
      <c r="P20" s="68" t="s">
        <v>54</v>
      </c>
      <c r="Q20" s="28"/>
      <c r="R20" s="58" t="s">
        <v>54</v>
      </c>
      <c r="S20" s="23">
        <f t="shared" si="0"/>
        <v>0</v>
      </c>
      <c r="T20" s="58" t="s">
        <v>54</v>
      </c>
      <c r="U20" s="23">
        <f t="shared" si="1"/>
        <v>0</v>
      </c>
      <c r="V20" s="58" t="s">
        <v>54</v>
      </c>
    </row>
    <row r="21" spans="1:22" s="11" customFormat="1" ht="26.25" customHeight="1">
      <c r="A21" s="20">
        <v>56</v>
      </c>
      <c r="B21" s="26"/>
      <c r="C21" s="27"/>
      <c r="D21" s="80"/>
      <c r="E21" s="21" t="str">
        <f>IFERROR(IF(D21="","-",IF(DATEDIF(D21,請求書!$B$5,"Y")=2,"満３歳",DATEDIF(D21,請求書!$B$5,"Y"))),0)</f>
        <v>-</v>
      </c>
      <c r="F21" s="92"/>
      <c r="G21" s="28"/>
      <c r="H21" s="58" t="s">
        <v>54</v>
      </c>
      <c r="I21" s="84"/>
      <c r="J21" s="28"/>
      <c r="K21" s="68" t="s">
        <v>54</v>
      </c>
      <c r="L21" s="74"/>
      <c r="M21" s="22" t="s">
        <v>84</v>
      </c>
      <c r="N21" s="88"/>
      <c r="O21" s="23">
        <f>IFERROR(IF(I21="",0,IF(AND(I21&gt;=請求書!$B$5,I21&lt;=請求書!$B$6),ROUNDDOWN(J21/L21,-1),0)),0)</f>
        <v>0</v>
      </c>
      <c r="P21" s="68" t="s">
        <v>54</v>
      </c>
      <c r="Q21" s="28"/>
      <c r="R21" s="58" t="s">
        <v>54</v>
      </c>
      <c r="S21" s="23">
        <f t="shared" si="0"/>
        <v>0</v>
      </c>
      <c r="T21" s="58" t="s">
        <v>54</v>
      </c>
      <c r="U21" s="23">
        <f t="shared" si="1"/>
        <v>0</v>
      </c>
      <c r="V21" s="58" t="s">
        <v>54</v>
      </c>
    </row>
    <row r="22" spans="1:22" s="11" customFormat="1" ht="26.25" customHeight="1">
      <c r="A22" s="20">
        <v>57</v>
      </c>
      <c r="B22" s="26"/>
      <c r="C22" s="27"/>
      <c r="D22" s="80"/>
      <c r="E22" s="21" t="str">
        <f>IFERROR(IF(D22="","-",IF(DATEDIF(D22,請求書!$B$5,"Y")=2,"満３歳",DATEDIF(D22,請求書!$B$5,"Y"))),0)</f>
        <v>-</v>
      </c>
      <c r="F22" s="92"/>
      <c r="G22" s="28"/>
      <c r="H22" s="58" t="s">
        <v>54</v>
      </c>
      <c r="I22" s="84"/>
      <c r="J22" s="28"/>
      <c r="K22" s="68" t="s">
        <v>54</v>
      </c>
      <c r="L22" s="74"/>
      <c r="M22" s="22" t="s">
        <v>84</v>
      </c>
      <c r="N22" s="88"/>
      <c r="O22" s="23">
        <f>IFERROR(IF(I22="",0,IF(AND(I22&gt;=請求書!$B$5,I22&lt;=請求書!$B$6),ROUNDDOWN(J22/L22,-1),0)),0)</f>
        <v>0</v>
      </c>
      <c r="P22" s="68" t="s">
        <v>54</v>
      </c>
      <c r="Q22" s="28"/>
      <c r="R22" s="58" t="s">
        <v>54</v>
      </c>
      <c r="S22" s="23">
        <f t="shared" si="0"/>
        <v>0</v>
      </c>
      <c r="T22" s="58" t="s">
        <v>54</v>
      </c>
      <c r="U22" s="23">
        <f t="shared" si="1"/>
        <v>0</v>
      </c>
      <c r="V22" s="58" t="s">
        <v>54</v>
      </c>
    </row>
    <row r="23" spans="1:22" s="11" customFormat="1" ht="26.25" customHeight="1">
      <c r="A23" s="20">
        <v>58</v>
      </c>
      <c r="B23" s="26"/>
      <c r="C23" s="27"/>
      <c r="D23" s="80"/>
      <c r="E23" s="21" t="str">
        <f>IFERROR(IF(D23="","-",IF(DATEDIF(D23,請求書!$B$5,"Y")=2,"満３歳",DATEDIF(D23,請求書!$B$5,"Y"))),0)</f>
        <v>-</v>
      </c>
      <c r="F23" s="92"/>
      <c r="G23" s="28"/>
      <c r="H23" s="58" t="s">
        <v>54</v>
      </c>
      <c r="I23" s="84"/>
      <c r="J23" s="28"/>
      <c r="K23" s="68" t="s">
        <v>54</v>
      </c>
      <c r="L23" s="74"/>
      <c r="M23" s="22" t="s">
        <v>84</v>
      </c>
      <c r="N23" s="88"/>
      <c r="O23" s="23">
        <f>IFERROR(IF(I23="",0,IF(AND(I23&gt;=請求書!$B$5,I23&lt;=請求書!$B$6),ROUNDDOWN(J23/L23,-1),0)),0)</f>
        <v>0</v>
      </c>
      <c r="P23" s="68" t="s">
        <v>54</v>
      </c>
      <c r="Q23" s="28"/>
      <c r="R23" s="58" t="s">
        <v>54</v>
      </c>
      <c r="S23" s="23">
        <f t="shared" si="0"/>
        <v>0</v>
      </c>
      <c r="T23" s="58" t="s">
        <v>54</v>
      </c>
      <c r="U23" s="23">
        <f t="shared" si="1"/>
        <v>0</v>
      </c>
      <c r="V23" s="58" t="s">
        <v>54</v>
      </c>
    </row>
    <row r="24" spans="1:22" s="11" customFormat="1" ht="26.25" customHeight="1">
      <c r="A24" s="20">
        <v>59</v>
      </c>
      <c r="B24" s="26"/>
      <c r="C24" s="27"/>
      <c r="D24" s="80"/>
      <c r="E24" s="21" t="str">
        <f>IFERROR(IF(D24="","-",IF(DATEDIF(D24,請求書!$B$5,"Y")=2,"満３歳",DATEDIF(D24,請求書!$B$5,"Y"))),0)</f>
        <v>-</v>
      </c>
      <c r="F24" s="92"/>
      <c r="G24" s="28"/>
      <c r="H24" s="58" t="s">
        <v>54</v>
      </c>
      <c r="I24" s="84"/>
      <c r="J24" s="28"/>
      <c r="K24" s="68" t="s">
        <v>54</v>
      </c>
      <c r="L24" s="74"/>
      <c r="M24" s="22" t="s">
        <v>84</v>
      </c>
      <c r="N24" s="88"/>
      <c r="O24" s="23">
        <f>IFERROR(IF(I24="",0,IF(AND(I24&gt;=請求書!$B$5,I24&lt;=請求書!$B$6),ROUNDDOWN(J24/L24,-1),0)),0)</f>
        <v>0</v>
      </c>
      <c r="P24" s="68" t="s">
        <v>54</v>
      </c>
      <c r="Q24" s="28"/>
      <c r="R24" s="58" t="s">
        <v>54</v>
      </c>
      <c r="S24" s="23">
        <f t="shared" si="0"/>
        <v>0</v>
      </c>
      <c r="T24" s="58" t="s">
        <v>54</v>
      </c>
      <c r="U24" s="23">
        <f t="shared" si="1"/>
        <v>0</v>
      </c>
      <c r="V24" s="58" t="s">
        <v>54</v>
      </c>
    </row>
    <row r="25" spans="1:22" s="11" customFormat="1" ht="26.25" customHeight="1">
      <c r="A25" s="29">
        <v>60</v>
      </c>
      <c r="B25" s="30"/>
      <c r="C25" s="31"/>
      <c r="D25" s="81"/>
      <c r="E25" s="32" t="str">
        <f>IFERROR(IF(D25="","-",IF(DATEDIF(D25,請求書!$B$5,"Y")=2,"満３歳",DATEDIF(D25,請求書!$B$5,"Y"))),0)</f>
        <v>-</v>
      </c>
      <c r="F25" s="93"/>
      <c r="G25" s="34"/>
      <c r="H25" s="59" t="s">
        <v>54</v>
      </c>
      <c r="I25" s="85"/>
      <c r="J25" s="34"/>
      <c r="K25" s="69" t="s">
        <v>54</v>
      </c>
      <c r="L25" s="75"/>
      <c r="M25" s="33" t="s">
        <v>84</v>
      </c>
      <c r="N25" s="89"/>
      <c r="O25" s="35">
        <f>IFERROR(IF(I25="",0,IF(AND(I25&gt;=請求書!$B$5,I25&lt;=請求書!$B$6),ROUNDDOWN(J25/L25,-1),0)),0)</f>
        <v>0</v>
      </c>
      <c r="P25" s="69" t="s">
        <v>54</v>
      </c>
      <c r="Q25" s="34"/>
      <c r="R25" s="59" t="s">
        <v>54</v>
      </c>
      <c r="S25" s="35">
        <f t="shared" si="0"/>
        <v>0</v>
      </c>
      <c r="T25" s="59" t="s">
        <v>54</v>
      </c>
      <c r="U25" s="35">
        <f t="shared" si="1"/>
        <v>0</v>
      </c>
      <c r="V25" s="59" t="s">
        <v>54</v>
      </c>
    </row>
    <row r="26" spans="1:22" s="19" customFormat="1" ht="30" customHeight="1">
      <c r="A26" s="90" t="s">
        <v>92</v>
      </c>
      <c r="B26" s="249" t="s">
        <v>93</v>
      </c>
      <c r="C26" s="249"/>
      <c r="D26" s="249"/>
      <c r="E26" s="249"/>
      <c r="F26" s="249"/>
      <c r="G26" s="249"/>
      <c r="H26" s="249"/>
      <c r="I26" s="249"/>
      <c r="J26" s="249"/>
      <c r="K26" s="249"/>
      <c r="L26" s="249"/>
      <c r="M26" s="249"/>
      <c r="N26" s="250"/>
      <c r="O26" s="291" t="s">
        <v>63</v>
      </c>
      <c r="P26" s="292"/>
      <c r="Q26" s="94">
        <f>COUNTA($B$10:$B$26)-2</f>
        <v>0</v>
      </c>
      <c r="R26" s="95" t="s">
        <v>62</v>
      </c>
      <c r="S26" s="94">
        <f>_xlfn.AGGREGATE(9,5,$S10:$S25)-$S10</f>
        <v>0</v>
      </c>
      <c r="T26" s="95" t="s">
        <v>54</v>
      </c>
      <c r="U26" s="94">
        <f>_xlfn.AGGREGATE(9,5,$U10:$U25)-$U10</f>
        <v>0</v>
      </c>
      <c r="V26" s="95" t="s">
        <v>54</v>
      </c>
    </row>
    <row r="27" spans="1:22" s="19" customFormat="1" ht="19.5" customHeight="1">
      <c r="A27" s="90" t="s">
        <v>95</v>
      </c>
      <c r="B27" s="302" t="s">
        <v>101</v>
      </c>
      <c r="C27" s="302"/>
      <c r="D27" s="302"/>
      <c r="E27" s="302"/>
      <c r="F27" s="302"/>
      <c r="G27" s="302"/>
      <c r="H27" s="302"/>
      <c r="I27" s="302"/>
      <c r="J27" s="302"/>
      <c r="K27" s="302"/>
      <c r="S27" s="15"/>
      <c r="T27" s="15"/>
      <c r="U27" s="15"/>
      <c r="V27" s="15"/>
    </row>
    <row r="28" spans="1:22" s="19" customFormat="1" ht="19.5" customHeight="1">
      <c r="A28" s="90" t="s">
        <v>100</v>
      </c>
      <c r="B28" s="301" t="str">
        <f>"月額上限額は、国立幼稚園："&amp;TEXT(請求書!B12,"#,##0円")&amp;"、私立幼稚園："&amp;TEXT(請求書!B13,"#,##0円")&amp;"、特別支援学校幼稚部："&amp;TEXT(請求書!B14,"#,##0円")&amp;"です"</f>
        <v>月額上限額は、国立幼稚園：8,700円、私立幼稚園：25,700円、特別支援学校幼稚部：400円です</v>
      </c>
      <c r="C28" s="301"/>
      <c r="D28" s="301"/>
      <c r="E28" s="301"/>
      <c r="F28" s="301"/>
      <c r="G28" s="301"/>
      <c r="H28" s="301"/>
      <c r="I28" s="301"/>
      <c r="J28" s="301"/>
      <c r="K28" s="301"/>
      <c r="S28" s="300">
        <f>DATE(請求書!AO1,請求書!AU1,請求書!AY1)</f>
        <v>45422</v>
      </c>
      <c r="T28" s="300"/>
      <c r="U28" s="300"/>
      <c r="V28" s="300"/>
    </row>
    <row r="29" spans="1:22" s="19" customFormat="1" ht="26.25" customHeight="1">
      <c r="B29" s="299" t="s">
        <v>96</v>
      </c>
      <c r="C29" s="299"/>
      <c r="D29" s="299"/>
      <c r="E29" s="299"/>
      <c r="F29" s="299"/>
      <c r="G29" s="299"/>
      <c r="H29" s="299"/>
      <c r="I29" s="299"/>
      <c r="J29" s="299"/>
      <c r="K29" s="299"/>
      <c r="L29" s="289" t="s">
        <v>58</v>
      </c>
      <c r="M29" s="298"/>
      <c r="N29" s="290"/>
      <c r="O29" s="293" t="str">
        <f>IF(請求書!K26="","",請求書!K26)</f>
        <v/>
      </c>
      <c r="P29" s="293"/>
      <c r="Q29" s="293"/>
      <c r="R29" s="293"/>
      <c r="S29" s="293"/>
      <c r="T29" s="293"/>
      <c r="U29" s="293"/>
      <c r="V29" s="294"/>
    </row>
    <row r="30" spans="1:22" s="19" customFormat="1" ht="26.25" customHeight="1">
      <c r="L30" s="295" t="s">
        <v>59</v>
      </c>
      <c r="M30" s="296"/>
      <c r="N30" s="297"/>
      <c r="O30" s="293" t="str">
        <f>IF(請求書!AH26&lt;&gt;"",請求書!AH26,IF(請求書!AH22&lt;&gt;"",請求書!AH22,"‐"))</f>
        <v>‐</v>
      </c>
      <c r="P30" s="293"/>
      <c r="Q30" s="293"/>
      <c r="R30" s="293"/>
      <c r="S30" s="293"/>
      <c r="T30" s="293"/>
      <c r="U30" s="293"/>
      <c r="V30" s="294"/>
    </row>
    <row r="31" spans="1:22" s="19" customFormat="1" ht="26.25" customHeight="1">
      <c r="A31" s="25" t="s">
        <v>61</v>
      </c>
      <c r="B31" s="24"/>
      <c r="C31" s="24"/>
      <c r="D31" s="24"/>
      <c r="E31" s="24"/>
      <c r="F31" s="24"/>
      <c r="G31" s="24"/>
      <c r="H31" s="24"/>
      <c r="I31" s="24"/>
      <c r="L31" s="295" t="s">
        <v>60</v>
      </c>
      <c r="M31" s="296"/>
      <c r="N31" s="297"/>
      <c r="O31" s="303" t="str">
        <f>IF(請求書!K17="","",請求書!AH18&amp;"　"&amp;請求書!K17)</f>
        <v/>
      </c>
      <c r="P31" s="303"/>
      <c r="Q31" s="303"/>
      <c r="R31" s="303"/>
      <c r="S31" s="303"/>
      <c r="T31" s="303"/>
      <c r="U31" s="303"/>
      <c r="V31" s="304"/>
    </row>
  </sheetData>
  <sheetProtection sheet="1" objects="1" scenarios="1" formatCells="0" sort="0" autoFilter="0"/>
  <dataConsolidate/>
  <mergeCells count="35">
    <mergeCell ref="S1:T1"/>
    <mergeCell ref="U1:V1"/>
    <mergeCell ref="A2:V2"/>
    <mergeCell ref="D4:E4"/>
    <mergeCell ref="F4:G4"/>
    <mergeCell ref="H4:I4"/>
    <mergeCell ref="O4:P4"/>
    <mergeCell ref="Q4:V4"/>
    <mergeCell ref="A8:A9"/>
    <mergeCell ref="B8:D8"/>
    <mergeCell ref="E8:E9"/>
    <mergeCell ref="F8:H8"/>
    <mergeCell ref="I8:N8"/>
    <mergeCell ref="B26:N26"/>
    <mergeCell ref="O26:P26"/>
    <mergeCell ref="S6:T7"/>
    <mergeCell ref="U6:V6"/>
    <mergeCell ref="U7:V7"/>
    <mergeCell ref="O8:P9"/>
    <mergeCell ref="Q8:R9"/>
    <mergeCell ref="S8:T9"/>
    <mergeCell ref="U8:V9"/>
    <mergeCell ref="G9:H9"/>
    <mergeCell ref="J9:K9"/>
    <mergeCell ref="L9:M9"/>
    <mergeCell ref="L30:N30"/>
    <mergeCell ref="O30:V30"/>
    <mergeCell ref="L31:N31"/>
    <mergeCell ref="O31:V31"/>
    <mergeCell ref="B27:K27"/>
    <mergeCell ref="B28:K28"/>
    <mergeCell ref="S28:V28"/>
    <mergeCell ref="B29:K29"/>
    <mergeCell ref="L29:N29"/>
    <mergeCell ref="O29:V29"/>
  </mergeCells>
  <phoneticPr fontId="3"/>
  <conditionalFormatting sqref="L10:L25">
    <cfRule type="expression" dxfId="3" priority="1">
      <formula>$N10&gt;0</formula>
    </cfRule>
  </conditionalFormatting>
  <dataValidations count="4">
    <dataValidation type="list" allowBlank="1" showInputMessage="1" showErrorMessage="1" sqref="F10:F25" xr:uid="{00000000-0002-0000-0500-000000000000}">
      <formula1>"月額,日額,時間"</formula1>
    </dataValidation>
    <dataValidation type="date" operator="greaterThanOrEqual" allowBlank="1" showInputMessage="1" showErrorMessage="1" error="20XX年X月X日の形式で入力してください" sqref="D10:D25 I10:I25 N10:N25" xr:uid="{00000000-0002-0000-0500-000001000000}">
      <formula1>40269</formula1>
    </dataValidation>
    <dataValidation type="whole" allowBlank="1" showInputMessage="1" showErrorMessage="1" sqref="L10:L25" xr:uid="{00000000-0002-0000-0500-000002000000}">
      <formula1>1</formula1>
      <formula2>31</formula2>
    </dataValidation>
    <dataValidation allowBlank="1" showInputMessage="1" sqref="G11:G25 J11:J25" xr:uid="{00000000-0002-0000-0500-000003000000}"/>
  </dataValidations>
  <printOptions horizontalCentered="1"/>
  <pageMargins left="0.51181102362204722" right="0.51181102362204722" top="0.74803149606299213" bottom="0.74803149606299213" header="0.31496062992125984" footer="0.31496062992125984"/>
  <pageSetup paperSize="9"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31"/>
  <sheetViews>
    <sheetView showGridLines="0" zoomScaleNormal="100" zoomScaleSheetLayoutView="100" workbookViewId="0"/>
  </sheetViews>
  <sheetFormatPr defaultColWidth="2" defaultRowHeight="14"/>
  <cols>
    <col min="1" max="1" width="4.59765625" style="10" customWidth="1"/>
    <col min="2" max="3" width="17.09765625" style="10" customWidth="1"/>
    <col min="4" max="4" width="12.09765625" style="10" customWidth="1"/>
    <col min="5" max="5" width="7.69921875" style="10" bestFit="1" customWidth="1"/>
    <col min="6" max="7" width="9.296875" style="10" customWidth="1"/>
    <col min="8" max="8" width="4" style="10" customWidth="1"/>
    <col min="9" max="9" width="12.09765625" style="10" customWidth="1"/>
    <col min="10" max="10" width="9.296875" style="10" customWidth="1"/>
    <col min="11" max="11" width="4" style="10" customWidth="1"/>
    <col min="12" max="13" width="7.3984375" style="10" customWidth="1"/>
    <col min="14" max="14" width="12.09765625" style="10" customWidth="1"/>
    <col min="15" max="15" width="10.3984375" style="10" customWidth="1"/>
    <col min="16" max="16" width="4" style="10" customWidth="1"/>
    <col min="17" max="17" width="12.8984375" style="10" customWidth="1"/>
    <col min="18" max="18" width="4" style="10" customWidth="1"/>
    <col min="19" max="19" width="12.8984375" style="10" customWidth="1"/>
    <col min="20" max="20" width="4" style="10" customWidth="1"/>
    <col min="21" max="21" width="12.8984375" style="10" customWidth="1"/>
    <col min="22" max="22" width="4" style="10" customWidth="1"/>
    <col min="23" max="16384" width="2" style="10"/>
  </cols>
  <sheetData>
    <row r="1" spans="1:22" ht="18.75" customHeight="1">
      <c r="S1" s="287">
        <f ca="1">IF(B11&lt;&gt;"",_xlfn.SHEET()-2,0)</f>
        <v>0</v>
      </c>
      <c r="T1" s="288"/>
      <c r="U1" s="259">
        <f>COUNTA(Top:End!B11)</f>
        <v>0</v>
      </c>
      <c r="V1" s="260"/>
    </row>
    <row r="2" spans="1:22" ht="18.75" customHeight="1">
      <c r="A2" s="273" t="s">
        <v>47</v>
      </c>
      <c r="B2" s="273"/>
      <c r="C2" s="273"/>
      <c r="D2" s="273"/>
      <c r="E2" s="273"/>
      <c r="F2" s="273"/>
      <c r="G2" s="273"/>
      <c r="H2" s="273"/>
      <c r="I2" s="273"/>
      <c r="J2" s="273"/>
      <c r="K2" s="273"/>
      <c r="L2" s="273"/>
      <c r="M2" s="273"/>
      <c r="N2" s="273"/>
      <c r="O2" s="273"/>
      <c r="P2" s="273"/>
      <c r="Q2" s="273"/>
      <c r="R2" s="273"/>
      <c r="S2" s="273"/>
      <c r="T2" s="273"/>
      <c r="U2" s="273"/>
      <c r="V2" s="273"/>
    </row>
    <row r="3" spans="1:22" s="2" customFormat="1" ht="11.25" customHeight="1">
      <c r="B3" s="16"/>
    </row>
    <row r="4" spans="1:22" s="41" customFormat="1" ht="23.25" customHeight="1">
      <c r="C4" s="77" t="s">
        <v>90</v>
      </c>
      <c r="D4" s="274">
        <f>IF(請求書!U7="","",請求書!U7)</f>
        <v>2024</v>
      </c>
      <c r="E4" s="274"/>
      <c r="F4" s="248">
        <f>請求書!K30</f>
        <v>6</v>
      </c>
      <c r="G4" s="248"/>
      <c r="H4" s="275">
        <f>IF(請求書!AC7="","",請求書!AC7)</f>
        <v>4</v>
      </c>
      <c r="I4" s="276"/>
      <c r="O4" s="289" t="s">
        <v>44</v>
      </c>
      <c r="P4" s="290"/>
      <c r="Q4" s="284" t="str">
        <f>IF(請求書!K22="","",請求書!K22)</f>
        <v/>
      </c>
      <c r="R4" s="285"/>
      <c r="S4" s="285"/>
      <c r="T4" s="285"/>
      <c r="U4" s="285"/>
      <c r="V4" s="286"/>
    </row>
    <row r="5" spans="1:22" s="41" customFormat="1" ht="11.25" customHeight="1">
      <c r="A5" s="42"/>
      <c r="B5" s="42"/>
      <c r="M5" s="71"/>
      <c r="N5" s="71"/>
      <c r="O5" s="71"/>
      <c r="P5" s="71"/>
    </row>
    <row r="6" spans="1:22" ht="16.5" customHeight="1">
      <c r="A6" s="17" t="s">
        <v>65</v>
      </c>
      <c r="B6" s="11"/>
      <c r="C6" s="11"/>
      <c r="G6" s="76"/>
      <c r="S6" s="269" t="s">
        <v>99</v>
      </c>
      <c r="T6" s="270"/>
      <c r="U6" s="267" t="str">
        <f>IF(請求書!K24="","",請求書!K24)</f>
        <v/>
      </c>
      <c r="V6" s="268"/>
    </row>
    <row r="7" spans="1:22" s="2" customFormat="1" ht="16.5" customHeight="1">
      <c r="B7" s="16"/>
      <c r="S7" s="271"/>
      <c r="T7" s="272"/>
      <c r="U7" s="265" t="str">
        <f>請求書!W24</f>
        <v/>
      </c>
      <c r="V7" s="266"/>
    </row>
    <row r="8" spans="1:22" s="11" customFormat="1" ht="15" customHeight="1">
      <c r="A8" s="254" t="s">
        <v>45</v>
      </c>
      <c r="B8" s="251" t="s">
        <v>52</v>
      </c>
      <c r="C8" s="252"/>
      <c r="D8" s="253"/>
      <c r="E8" s="254" t="s">
        <v>51</v>
      </c>
      <c r="F8" s="251" t="s">
        <v>91</v>
      </c>
      <c r="G8" s="252"/>
      <c r="H8" s="253"/>
      <c r="I8" s="251" t="str">
        <f>請求書!B4&amp;"の状況について"</f>
        <v>令和６年度の状況について</v>
      </c>
      <c r="J8" s="252"/>
      <c r="K8" s="252"/>
      <c r="L8" s="252"/>
      <c r="M8" s="252"/>
      <c r="N8" s="252"/>
      <c r="O8" s="277" t="s">
        <v>87</v>
      </c>
      <c r="P8" s="278"/>
      <c r="Q8" s="281" t="s">
        <v>97</v>
      </c>
      <c r="R8" s="282"/>
      <c r="S8" s="261" t="s">
        <v>88</v>
      </c>
      <c r="T8" s="262"/>
      <c r="U8" s="261" t="s">
        <v>89</v>
      </c>
      <c r="V8" s="262"/>
    </row>
    <row r="9" spans="1:22" s="11" customFormat="1" ht="15" customHeight="1">
      <c r="A9" s="255"/>
      <c r="B9" s="18" t="s">
        <v>53</v>
      </c>
      <c r="C9" s="57" t="s">
        <v>48</v>
      </c>
      <c r="D9" s="55" t="s">
        <v>46</v>
      </c>
      <c r="E9" s="255"/>
      <c r="F9" s="18" t="s">
        <v>94</v>
      </c>
      <c r="G9" s="257" t="s">
        <v>81</v>
      </c>
      <c r="H9" s="258"/>
      <c r="I9" s="18" t="s">
        <v>82</v>
      </c>
      <c r="J9" s="257" t="s">
        <v>83</v>
      </c>
      <c r="K9" s="257"/>
      <c r="L9" s="256" t="s">
        <v>98</v>
      </c>
      <c r="M9" s="256"/>
      <c r="N9" s="70" t="s">
        <v>86</v>
      </c>
      <c r="O9" s="279"/>
      <c r="P9" s="280"/>
      <c r="Q9" s="280"/>
      <c r="R9" s="283"/>
      <c r="S9" s="263"/>
      <c r="T9" s="264"/>
      <c r="U9" s="263"/>
      <c r="V9" s="264"/>
    </row>
    <row r="10" spans="1:22" s="11" customFormat="1" ht="18" customHeight="1">
      <c r="A10" s="43" t="s">
        <v>55</v>
      </c>
      <c r="B10" s="51" t="s">
        <v>56</v>
      </c>
      <c r="C10" s="52" t="s">
        <v>57</v>
      </c>
      <c r="D10" s="78">
        <v>42986</v>
      </c>
      <c r="E10" s="44">
        <f>IFERROR(IF(D10="","-",IF(DATEDIF(D10,請求書!$B$5,"Y")=2,"満３歳",DATEDIF(D10,請求書!$B$5,"Y"))),0)</f>
        <v>6</v>
      </c>
      <c r="F10" s="64" t="s">
        <v>80</v>
      </c>
      <c r="G10" s="53">
        <v>35000</v>
      </c>
      <c r="H10" s="56" t="s">
        <v>10</v>
      </c>
      <c r="I10" s="82">
        <v>45017</v>
      </c>
      <c r="J10" s="53">
        <v>10000</v>
      </c>
      <c r="K10" s="66" t="s">
        <v>10</v>
      </c>
      <c r="L10" s="72">
        <v>12</v>
      </c>
      <c r="M10" s="45" t="s">
        <v>85</v>
      </c>
      <c r="N10" s="86"/>
      <c r="O10" s="46">
        <f>IFERROR(IF(I10="",0,IF(AND(I10&gt;=請求書!$B$5,I10&lt;=請求書!$B$6),ROUNDDOWN(J10/L10,-1),0)),0)</f>
        <v>0</v>
      </c>
      <c r="P10" s="66" t="s">
        <v>10</v>
      </c>
      <c r="Q10" s="53">
        <v>35000</v>
      </c>
      <c r="R10" s="56" t="s">
        <v>10</v>
      </c>
      <c r="S10" s="46">
        <f>SUM(O10,Q10)</f>
        <v>35000</v>
      </c>
      <c r="T10" s="56" t="s">
        <v>10</v>
      </c>
      <c r="U10" s="46">
        <f>MIN(S10,$U$7)</f>
        <v>35000</v>
      </c>
      <c r="V10" s="56" t="s">
        <v>10</v>
      </c>
    </row>
    <row r="11" spans="1:22" s="11" customFormat="1" ht="26.25" customHeight="1">
      <c r="A11" s="14">
        <v>61</v>
      </c>
      <c r="B11" s="36"/>
      <c r="C11" s="37"/>
      <c r="D11" s="79"/>
      <c r="E11" s="47" t="str">
        <f>IFERROR(IF(D11="","-",IF(DATEDIF(D11,請求書!$B$5,"Y")=2,"満３歳",DATEDIF(D11,請求書!$B$5,"Y"))),0)</f>
        <v>-</v>
      </c>
      <c r="F11" s="91"/>
      <c r="G11" s="39"/>
      <c r="H11" s="65" t="s">
        <v>54</v>
      </c>
      <c r="I11" s="83"/>
      <c r="J11" s="39"/>
      <c r="K11" s="67" t="s">
        <v>54</v>
      </c>
      <c r="L11" s="73"/>
      <c r="M11" s="38" t="s">
        <v>84</v>
      </c>
      <c r="N11" s="87"/>
      <c r="O11" s="40">
        <f>IFERROR(IF(I11="",0,IF(AND(I11&gt;=請求書!$B$5,I11&lt;=請求書!$B$6),ROUNDDOWN(J11/L11,-1),0)),0)</f>
        <v>0</v>
      </c>
      <c r="P11" s="67" t="s">
        <v>54</v>
      </c>
      <c r="Q11" s="39"/>
      <c r="R11" s="54" t="s">
        <v>54</v>
      </c>
      <c r="S11" s="40">
        <f t="shared" ref="S11:S25" si="0">SUM(O11,Q11)</f>
        <v>0</v>
      </c>
      <c r="T11" s="54" t="s">
        <v>54</v>
      </c>
      <c r="U11" s="40">
        <f t="shared" ref="U11:U25" si="1">MIN(S11,$U$7)</f>
        <v>0</v>
      </c>
      <c r="V11" s="54" t="s">
        <v>54</v>
      </c>
    </row>
    <row r="12" spans="1:22" s="11" customFormat="1" ht="26.25" customHeight="1">
      <c r="A12" s="20">
        <v>62</v>
      </c>
      <c r="B12" s="26"/>
      <c r="C12" s="27"/>
      <c r="D12" s="80"/>
      <c r="E12" s="21" t="str">
        <f>IFERROR(IF(D12="","-",IF(DATEDIF(D12,請求書!$B$5,"Y")=2,"満３歳",DATEDIF(D12,請求書!$B$5,"Y"))),0)</f>
        <v>-</v>
      </c>
      <c r="F12" s="92"/>
      <c r="G12" s="28"/>
      <c r="H12" s="58" t="s">
        <v>54</v>
      </c>
      <c r="I12" s="84"/>
      <c r="J12" s="28"/>
      <c r="K12" s="68" t="s">
        <v>54</v>
      </c>
      <c r="L12" s="74"/>
      <c r="M12" s="22" t="s">
        <v>84</v>
      </c>
      <c r="N12" s="88"/>
      <c r="O12" s="23">
        <f>IFERROR(IF(I12="",0,IF(AND(I12&gt;=請求書!$B$5,I12&lt;=請求書!$B$6),ROUNDDOWN(J12/L12,-1),0)),0)</f>
        <v>0</v>
      </c>
      <c r="P12" s="68" t="s">
        <v>54</v>
      </c>
      <c r="Q12" s="28"/>
      <c r="R12" s="58" t="s">
        <v>54</v>
      </c>
      <c r="S12" s="23">
        <f t="shared" si="0"/>
        <v>0</v>
      </c>
      <c r="T12" s="58" t="s">
        <v>54</v>
      </c>
      <c r="U12" s="23">
        <f t="shared" si="1"/>
        <v>0</v>
      </c>
      <c r="V12" s="58" t="s">
        <v>54</v>
      </c>
    </row>
    <row r="13" spans="1:22" s="11" customFormat="1" ht="26.25" customHeight="1">
      <c r="A13" s="20">
        <v>63</v>
      </c>
      <c r="B13" s="26"/>
      <c r="C13" s="27"/>
      <c r="D13" s="80"/>
      <c r="E13" s="21" t="str">
        <f>IFERROR(IF(D13="","-",IF(DATEDIF(D13,請求書!$B$5,"Y")=2,"満３歳",DATEDIF(D13,請求書!$B$5,"Y"))),0)</f>
        <v>-</v>
      </c>
      <c r="F13" s="92"/>
      <c r="G13" s="28"/>
      <c r="H13" s="58" t="s">
        <v>54</v>
      </c>
      <c r="I13" s="84"/>
      <c r="J13" s="28"/>
      <c r="K13" s="68" t="s">
        <v>54</v>
      </c>
      <c r="L13" s="74"/>
      <c r="M13" s="22" t="s">
        <v>84</v>
      </c>
      <c r="N13" s="88"/>
      <c r="O13" s="23">
        <f>IFERROR(IF(I13="",0,IF(AND(I13&gt;=請求書!$B$5,I13&lt;=請求書!$B$6),ROUNDDOWN(J13/L13,-1),0)),0)</f>
        <v>0</v>
      </c>
      <c r="P13" s="68" t="s">
        <v>54</v>
      </c>
      <c r="Q13" s="28"/>
      <c r="R13" s="58" t="s">
        <v>54</v>
      </c>
      <c r="S13" s="23">
        <f t="shared" si="0"/>
        <v>0</v>
      </c>
      <c r="T13" s="58" t="s">
        <v>54</v>
      </c>
      <c r="U13" s="23">
        <f t="shared" si="1"/>
        <v>0</v>
      </c>
      <c r="V13" s="58" t="s">
        <v>54</v>
      </c>
    </row>
    <row r="14" spans="1:22" s="11" customFormat="1" ht="26.25" customHeight="1">
      <c r="A14" s="20">
        <v>64</v>
      </c>
      <c r="B14" s="26"/>
      <c r="C14" s="27"/>
      <c r="D14" s="80"/>
      <c r="E14" s="21" t="str">
        <f>IFERROR(IF(D14="","-",IF(DATEDIF(D14,請求書!$B$5,"Y")=2,"満３歳",DATEDIF(D14,請求書!$B$5,"Y"))),0)</f>
        <v>-</v>
      </c>
      <c r="F14" s="92"/>
      <c r="G14" s="28"/>
      <c r="H14" s="58" t="s">
        <v>54</v>
      </c>
      <c r="I14" s="84"/>
      <c r="J14" s="28"/>
      <c r="K14" s="68" t="s">
        <v>54</v>
      </c>
      <c r="L14" s="74"/>
      <c r="M14" s="22" t="s">
        <v>84</v>
      </c>
      <c r="N14" s="88"/>
      <c r="O14" s="23">
        <f>IFERROR(IF(I14="",0,IF(AND(I14&gt;=請求書!$B$5,I14&lt;=請求書!$B$6),ROUNDDOWN(J14/L14,-1),0)),0)</f>
        <v>0</v>
      </c>
      <c r="P14" s="68" t="s">
        <v>54</v>
      </c>
      <c r="Q14" s="28"/>
      <c r="R14" s="58" t="s">
        <v>54</v>
      </c>
      <c r="S14" s="23">
        <f t="shared" si="0"/>
        <v>0</v>
      </c>
      <c r="T14" s="58" t="s">
        <v>54</v>
      </c>
      <c r="U14" s="23">
        <f t="shared" si="1"/>
        <v>0</v>
      </c>
      <c r="V14" s="58" t="s">
        <v>54</v>
      </c>
    </row>
    <row r="15" spans="1:22" s="11" customFormat="1" ht="26.25" customHeight="1">
      <c r="A15" s="20">
        <v>65</v>
      </c>
      <c r="B15" s="26"/>
      <c r="C15" s="27"/>
      <c r="D15" s="80"/>
      <c r="E15" s="21" t="str">
        <f>IFERROR(IF(D15="","-",IF(DATEDIF(D15,請求書!$B$5,"Y")=2,"満３歳",DATEDIF(D15,請求書!$B$5,"Y"))),0)</f>
        <v>-</v>
      </c>
      <c r="F15" s="92"/>
      <c r="G15" s="28"/>
      <c r="H15" s="58" t="s">
        <v>54</v>
      </c>
      <c r="I15" s="84"/>
      <c r="J15" s="28"/>
      <c r="K15" s="68" t="s">
        <v>54</v>
      </c>
      <c r="L15" s="74"/>
      <c r="M15" s="22" t="s">
        <v>84</v>
      </c>
      <c r="N15" s="88"/>
      <c r="O15" s="23">
        <f>IFERROR(IF(I15="",0,IF(AND(I15&gt;=請求書!$B$5,I15&lt;=請求書!$B$6),ROUNDDOWN(J15/L15,-1),0)),0)</f>
        <v>0</v>
      </c>
      <c r="P15" s="68" t="s">
        <v>54</v>
      </c>
      <c r="Q15" s="28"/>
      <c r="R15" s="58" t="s">
        <v>54</v>
      </c>
      <c r="S15" s="23">
        <f t="shared" si="0"/>
        <v>0</v>
      </c>
      <c r="T15" s="58" t="s">
        <v>54</v>
      </c>
      <c r="U15" s="23">
        <f t="shared" si="1"/>
        <v>0</v>
      </c>
      <c r="V15" s="58" t="s">
        <v>54</v>
      </c>
    </row>
    <row r="16" spans="1:22" s="11" customFormat="1" ht="26.25" customHeight="1">
      <c r="A16" s="20">
        <v>66</v>
      </c>
      <c r="B16" s="26"/>
      <c r="C16" s="27"/>
      <c r="D16" s="80"/>
      <c r="E16" s="21" t="str">
        <f>IFERROR(IF(D16="","-",IF(DATEDIF(D16,請求書!$B$5,"Y")=2,"満３歳",DATEDIF(D16,請求書!$B$5,"Y"))),0)</f>
        <v>-</v>
      </c>
      <c r="F16" s="92"/>
      <c r="G16" s="28"/>
      <c r="H16" s="58" t="s">
        <v>54</v>
      </c>
      <c r="I16" s="84"/>
      <c r="J16" s="28"/>
      <c r="K16" s="68" t="s">
        <v>54</v>
      </c>
      <c r="L16" s="74"/>
      <c r="M16" s="22" t="s">
        <v>84</v>
      </c>
      <c r="N16" s="88"/>
      <c r="O16" s="23">
        <f>IFERROR(IF(I16="",0,IF(AND(I16&gt;=請求書!$B$5,I16&lt;=請求書!$B$6),ROUNDDOWN(J16/L16,-1),0)),0)</f>
        <v>0</v>
      </c>
      <c r="P16" s="68" t="s">
        <v>54</v>
      </c>
      <c r="Q16" s="28"/>
      <c r="R16" s="58" t="s">
        <v>54</v>
      </c>
      <c r="S16" s="23">
        <f t="shared" si="0"/>
        <v>0</v>
      </c>
      <c r="T16" s="58" t="s">
        <v>54</v>
      </c>
      <c r="U16" s="23">
        <f t="shared" si="1"/>
        <v>0</v>
      </c>
      <c r="V16" s="58" t="s">
        <v>54</v>
      </c>
    </row>
    <row r="17" spans="1:22" s="11" customFormat="1" ht="26.25" customHeight="1">
      <c r="A17" s="20">
        <v>67</v>
      </c>
      <c r="B17" s="26"/>
      <c r="C17" s="27"/>
      <c r="D17" s="80"/>
      <c r="E17" s="21" t="str">
        <f>IFERROR(IF(D17="","-",IF(DATEDIF(D17,請求書!$B$5,"Y")=2,"満３歳",DATEDIF(D17,請求書!$B$5,"Y"))),0)</f>
        <v>-</v>
      </c>
      <c r="F17" s="92"/>
      <c r="G17" s="28"/>
      <c r="H17" s="58" t="s">
        <v>54</v>
      </c>
      <c r="I17" s="84"/>
      <c r="J17" s="28"/>
      <c r="K17" s="68" t="s">
        <v>54</v>
      </c>
      <c r="L17" s="74"/>
      <c r="M17" s="22" t="s">
        <v>84</v>
      </c>
      <c r="N17" s="88"/>
      <c r="O17" s="23">
        <f>IFERROR(IF(I17="",0,IF(AND(I17&gt;=請求書!$B$5,I17&lt;=請求書!$B$6),ROUNDDOWN(J17/L17,-1),0)),0)</f>
        <v>0</v>
      </c>
      <c r="P17" s="68" t="s">
        <v>54</v>
      </c>
      <c r="Q17" s="28"/>
      <c r="R17" s="58" t="s">
        <v>54</v>
      </c>
      <c r="S17" s="23">
        <f t="shared" si="0"/>
        <v>0</v>
      </c>
      <c r="T17" s="58" t="s">
        <v>54</v>
      </c>
      <c r="U17" s="23">
        <f t="shared" si="1"/>
        <v>0</v>
      </c>
      <c r="V17" s="58" t="s">
        <v>54</v>
      </c>
    </row>
    <row r="18" spans="1:22" s="11" customFormat="1" ht="26.25" customHeight="1">
      <c r="A18" s="20">
        <v>68</v>
      </c>
      <c r="B18" s="26"/>
      <c r="C18" s="27"/>
      <c r="D18" s="80"/>
      <c r="E18" s="21" t="str">
        <f>IFERROR(IF(D18="","-",IF(DATEDIF(D18,請求書!$B$5,"Y")=2,"満３歳",DATEDIF(D18,請求書!$B$5,"Y"))),0)</f>
        <v>-</v>
      </c>
      <c r="F18" s="92"/>
      <c r="G18" s="28"/>
      <c r="H18" s="58" t="s">
        <v>54</v>
      </c>
      <c r="I18" s="84"/>
      <c r="J18" s="28"/>
      <c r="K18" s="68" t="s">
        <v>54</v>
      </c>
      <c r="L18" s="74"/>
      <c r="M18" s="22" t="s">
        <v>84</v>
      </c>
      <c r="N18" s="88"/>
      <c r="O18" s="23">
        <f>IFERROR(IF(I18="",0,IF(AND(I18&gt;=請求書!$B$5,I18&lt;=請求書!$B$6),ROUNDDOWN(J18/L18,-1),0)),0)</f>
        <v>0</v>
      </c>
      <c r="P18" s="68" t="s">
        <v>54</v>
      </c>
      <c r="Q18" s="28"/>
      <c r="R18" s="58" t="s">
        <v>54</v>
      </c>
      <c r="S18" s="23">
        <f t="shared" si="0"/>
        <v>0</v>
      </c>
      <c r="T18" s="58" t="s">
        <v>54</v>
      </c>
      <c r="U18" s="23">
        <f t="shared" si="1"/>
        <v>0</v>
      </c>
      <c r="V18" s="58" t="s">
        <v>54</v>
      </c>
    </row>
    <row r="19" spans="1:22" s="11" customFormat="1" ht="26.25" customHeight="1">
      <c r="A19" s="20">
        <v>69</v>
      </c>
      <c r="B19" s="26"/>
      <c r="C19" s="27"/>
      <c r="D19" s="80"/>
      <c r="E19" s="21" t="str">
        <f>IFERROR(IF(D19="","-",IF(DATEDIF(D19,請求書!$B$5,"Y")=2,"満３歳",DATEDIF(D19,請求書!$B$5,"Y"))),0)</f>
        <v>-</v>
      </c>
      <c r="F19" s="92"/>
      <c r="G19" s="28"/>
      <c r="H19" s="58" t="s">
        <v>54</v>
      </c>
      <c r="I19" s="84"/>
      <c r="J19" s="28"/>
      <c r="K19" s="68" t="s">
        <v>54</v>
      </c>
      <c r="L19" s="74"/>
      <c r="M19" s="22" t="s">
        <v>84</v>
      </c>
      <c r="N19" s="88"/>
      <c r="O19" s="23">
        <f>IFERROR(IF(I19="",0,IF(AND(I19&gt;=請求書!$B$5,I19&lt;=請求書!$B$6),ROUNDDOWN(J19/L19,-1),0)),0)</f>
        <v>0</v>
      </c>
      <c r="P19" s="68" t="s">
        <v>54</v>
      </c>
      <c r="Q19" s="28"/>
      <c r="R19" s="58" t="s">
        <v>54</v>
      </c>
      <c r="S19" s="23">
        <f t="shared" si="0"/>
        <v>0</v>
      </c>
      <c r="T19" s="58" t="s">
        <v>54</v>
      </c>
      <c r="U19" s="23">
        <f t="shared" si="1"/>
        <v>0</v>
      </c>
      <c r="V19" s="58" t="s">
        <v>54</v>
      </c>
    </row>
    <row r="20" spans="1:22" s="11" customFormat="1" ht="26.25" customHeight="1">
      <c r="A20" s="20">
        <v>70</v>
      </c>
      <c r="B20" s="26"/>
      <c r="C20" s="27"/>
      <c r="D20" s="80"/>
      <c r="E20" s="21" t="str">
        <f>IFERROR(IF(D20="","-",IF(DATEDIF(D20,請求書!$B$5,"Y")=2,"満３歳",DATEDIF(D20,請求書!$B$5,"Y"))),0)</f>
        <v>-</v>
      </c>
      <c r="F20" s="92"/>
      <c r="G20" s="28"/>
      <c r="H20" s="58" t="s">
        <v>54</v>
      </c>
      <c r="I20" s="84"/>
      <c r="J20" s="28"/>
      <c r="K20" s="68" t="s">
        <v>54</v>
      </c>
      <c r="L20" s="74"/>
      <c r="M20" s="22" t="s">
        <v>84</v>
      </c>
      <c r="N20" s="88"/>
      <c r="O20" s="23">
        <f>IFERROR(IF(I20="",0,IF(AND(I20&gt;=請求書!$B$5,I20&lt;=請求書!$B$6),ROUNDDOWN(J20/L20,-1),0)),0)</f>
        <v>0</v>
      </c>
      <c r="P20" s="68" t="s">
        <v>54</v>
      </c>
      <c r="Q20" s="28"/>
      <c r="R20" s="58" t="s">
        <v>54</v>
      </c>
      <c r="S20" s="23">
        <f t="shared" si="0"/>
        <v>0</v>
      </c>
      <c r="T20" s="58" t="s">
        <v>54</v>
      </c>
      <c r="U20" s="23">
        <f t="shared" si="1"/>
        <v>0</v>
      </c>
      <c r="V20" s="58" t="s">
        <v>54</v>
      </c>
    </row>
    <row r="21" spans="1:22" s="11" customFormat="1" ht="26.25" customHeight="1">
      <c r="A21" s="20">
        <v>71</v>
      </c>
      <c r="B21" s="26"/>
      <c r="C21" s="27"/>
      <c r="D21" s="80"/>
      <c r="E21" s="21" t="str">
        <f>IFERROR(IF(D21="","-",IF(DATEDIF(D21,請求書!$B$5,"Y")=2,"満３歳",DATEDIF(D21,請求書!$B$5,"Y"))),0)</f>
        <v>-</v>
      </c>
      <c r="F21" s="92"/>
      <c r="G21" s="28"/>
      <c r="H21" s="58" t="s">
        <v>54</v>
      </c>
      <c r="I21" s="84"/>
      <c r="J21" s="28"/>
      <c r="K21" s="68" t="s">
        <v>54</v>
      </c>
      <c r="L21" s="74"/>
      <c r="M21" s="22" t="s">
        <v>84</v>
      </c>
      <c r="N21" s="88"/>
      <c r="O21" s="23">
        <f>IFERROR(IF(I21="",0,IF(AND(I21&gt;=請求書!$B$5,I21&lt;=請求書!$B$6),ROUNDDOWN(J21/L21,-1),0)),0)</f>
        <v>0</v>
      </c>
      <c r="P21" s="68" t="s">
        <v>54</v>
      </c>
      <c r="Q21" s="28"/>
      <c r="R21" s="58" t="s">
        <v>54</v>
      </c>
      <c r="S21" s="23">
        <f t="shared" si="0"/>
        <v>0</v>
      </c>
      <c r="T21" s="58" t="s">
        <v>54</v>
      </c>
      <c r="U21" s="23">
        <f t="shared" si="1"/>
        <v>0</v>
      </c>
      <c r="V21" s="58" t="s">
        <v>54</v>
      </c>
    </row>
    <row r="22" spans="1:22" s="11" customFormat="1" ht="26.25" customHeight="1">
      <c r="A22" s="20">
        <v>72</v>
      </c>
      <c r="B22" s="26"/>
      <c r="C22" s="27"/>
      <c r="D22" s="80"/>
      <c r="E22" s="21" t="str">
        <f>IFERROR(IF(D22="","-",IF(DATEDIF(D22,請求書!$B$5,"Y")=2,"満３歳",DATEDIF(D22,請求書!$B$5,"Y"))),0)</f>
        <v>-</v>
      </c>
      <c r="F22" s="92"/>
      <c r="G22" s="28"/>
      <c r="H22" s="58" t="s">
        <v>54</v>
      </c>
      <c r="I22" s="84"/>
      <c r="J22" s="28"/>
      <c r="K22" s="68" t="s">
        <v>54</v>
      </c>
      <c r="L22" s="74"/>
      <c r="M22" s="22" t="s">
        <v>84</v>
      </c>
      <c r="N22" s="88"/>
      <c r="O22" s="23">
        <f>IFERROR(IF(I22="",0,IF(AND(I22&gt;=請求書!$B$5,I22&lt;=請求書!$B$6),ROUNDDOWN(J22/L22,-1),0)),0)</f>
        <v>0</v>
      </c>
      <c r="P22" s="68" t="s">
        <v>54</v>
      </c>
      <c r="Q22" s="28"/>
      <c r="R22" s="58" t="s">
        <v>54</v>
      </c>
      <c r="S22" s="23">
        <f t="shared" si="0"/>
        <v>0</v>
      </c>
      <c r="T22" s="58" t="s">
        <v>54</v>
      </c>
      <c r="U22" s="23">
        <f t="shared" si="1"/>
        <v>0</v>
      </c>
      <c r="V22" s="58" t="s">
        <v>54</v>
      </c>
    </row>
    <row r="23" spans="1:22" s="11" customFormat="1" ht="26.25" customHeight="1">
      <c r="A23" s="20">
        <v>73</v>
      </c>
      <c r="B23" s="26"/>
      <c r="C23" s="27"/>
      <c r="D23" s="80"/>
      <c r="E23" s="21" t="str">
        <f>IFERROR(IF(D23="","-",IF(DATEDIF(D23,請求書!$B$5,"Y")=2,"満３歳",DATEDIF(D23,請求書!$B$5,"Y"))),0)</f>
        <v>-</v>
      </c>
      <c r="F23" s="92"/>
      <c r="G23" s="28"/>
      <c r="H23" s="58" t="s">
        <v>54</v>
      </c>
      <c r="I23" s="84"/>
      <c r="J23" s="28"/>
      <c r="K23" s="68" t="s">
        <v>54</v>
      </c>
      <c r="L23" s="74"/>
      <c r="M23" s="22" t="s">
        <v>84</v>
      </c>
      <c r="N23" s="88"/>
      <c r="O23" s="23">
        <f>IFERROR(IF(I23="",0,IF(AND(I23&gt;=請求書!$B$5,I23&lt;=請求書!$B$6),ROUNDDOWN(J23/L23,-1),0)),0)</f>
        <v>0</v>
      </c>
      <c r="P23" s="68" t="s">
        <v>54</v>
      </c>
      <c r="Q23" s="28"/>
      <c r="R23" s="58" t="s">
        <v>54</v>
      </c>
      <c r="S23" s="23">
        <f t="shared" si="0"/>
        <v>0</v>
      </c>
      <c r="T23" s="58" t="s">
        <v>54</v>
      </c>
      <c r="U23" s="23">
        <f t="shared" si="1"/>
        <v>0</v>
      </c>
      <c r="V23" s="58" t="s">
        <v>54</v>
      </c>
    </row>
    <row r="24" spans="1:22" s="11" customFormat="1" ht="26.25" customHeight="1">
      <c r="A24" s="20">
        <v>74</v>
      </c>
      <c r="B24" s="26"/>
      <c r="C24" s="27"/>
      <c r="D24" s="80"/>
      <c r="E24" s="21" t="str">
        <f>IFERROR(IF(D24="","-",IF(DATEDIF(D24,請求書!$B$5,"Y")=2,"満３歳",DATEDIF(D24,請求書!$B$5,"Y"))),0)</f>
        <v>-</v>
      </c>
      <c r="F24" s="92"/>
      <c r="G24" s="28"/>
      <c r="H24" s="58" t="s">
        <v>54</v>
      </c>
      <c r="I24" s="84"/>
      <c r="J24" s="28"/>
      <c r="K24" s="68" t="s">
        <v>54</v>
      </c>
      <c r="L24" s="74"/>
      <c r="M24" s="22" t="s">
        <v>84</v>
      </c>
      <c r="N24" s="88"/>
      <c r="O24" s="23">
        <f>IFERROR(IF(I24="",0,IF(AND(I24&gt;=請求書!$B$5,I24&lt;=請求書!$B$6),ROUNDDOWN(J24/L24,-1),0)),0)</f>
        <v>0</v>
      </c>
      <c r="P24" s="68" t="s">
        <v>54</v>
      </c>
      <c r="Q24" s="28"/>
      <c r="R24" s="58" t="s">
        <v>54</v>
      </c>
      <c r="S24" s="23">
        <f t="shared" si="0"/>
        <v>0</v>
      </c>
      <c r="T24" s="58" t="s">
        <v>54</v>
      </c>
      <c r="U24" s="23">
        <f t="shared" si="1"/>
        <v>0</v>
      </c>
      <c r="V24" s="58" t="s">
        <v>54</v>
      </c>
    </row>
    <row r="25" spans="1:22" s="11" customFormat="1" ht="26.25" customHeight="1">
      <c r="A25" s="29">
        <v>75</v>
      </c>
      <c r="B25" s="30"/>
      <c r="C25" s="31"/>
      <c r="D25" s="81"/>
      <c r="E25" s="32" t="str">
        <f>IFERROR(IF(D25="","-",IF(DATEDIF(D25,請求書!$B$5,"Y")=2,"満３歳",DATEDIF(D25,請求書!$B$5,"Y"))),0)</f>
        <v>-</v>
      </c>
      <c r="F25" s="93"/>
      <c r="G25" s="34"/>
      <c r="H25" s="59" t="s">
        <v>54</v>
      </c>
      <c r="I25" s="85"/>
      <c r="J25" s="34"/>
      <c r="K25" s="69" t="s">
        <v>54</v>
      </c>
      <c r="L25" s="75"/>
      <c r="M25" s="33" t="s">
        <v>84</v>
      </c>
      <c r="N25" s="89"/>
      <c r="O25" s="35">
        <f>IFERROR(IF(I25="",0,IF(AND(I25&gt;=請求書!$B$5,I25&lt;=請求書!$B$6),ROUNDDOWN(J25/L25,-1),0)),0)</f>
        <v>0</v>
      </c>
      <c r="P25" s="69" t="s">
        <v>54</v>
      </c>
      <c r="Q25" s="34"/>
      <c r="R25" s="59" t="s">
        <v>54</v>
      </c>
      <c r="S25" s="35">
        <f t="shared" si="0"/>
        <v>0</v>
      </c>
      <c r="T25" s="59" t="s">
        <v>54</v>
      </c>
      <c r="U25" s="35">
        <f t="shared" si="1"/>
        <v>0</v>
      </c>
      <c r="V25" s="59" t="s">
        <v>54</v>
      </c>
    </row>
    <row r="26" spans="1:22" s="19" customFormat="1" ht="30" customHeight="1">
      <c r="A26" s="90" t="s">
        <v>92</v>
      </c>
      <c r="B26" s="249" t="s">
        <v>93</v>
      </c>
      <c r="C26" s="249"/>
      <c r="D26" s="249"/>
      <c r="E26" s="249"/>
      <c r="F26" s="249"/>
      <c r="G26" s="249"/>
      <c r="H26" s="249"/>
      <c r="I26" s="249"/>
      <c r="J26" s="249"/>
      <c r="K26" s="249"/>
      <c r="L26" s="249"/>
      <c r="M26" s="249"/>
      <c r="N26" s="250"/>
      <c r="O26" s="291" t="s">
        <v>63</v>
      </c>
      <c r="P26" s="292"/>
      <c r="Q26" s="94">
        <f>COUNTA($B$10:$B$26)-2</f>
        <v>0</v>
      </c>
      <c r="R26" s="95" t="s">
        <v>62</v>
      </c>
      <c r="S26" s="94">
        <f>_xlfn.AGGREGATE(9,5,$S10:$S25)-$S10</f>
        <v>0</v>
      </c>
      <c r="T26" s="95" t="s">
        <v>54</v>
      </c>
      <c r="U26" s="94">
        <f>_xlfn.AGGREGATE(9,5,$U10:$U25)-$U10</f>
        <v>0</v>
      </c>
      <c r="V26" s="95" t="s">
        <v>54</v>
      </c>
    </row>
    <row r="27" spans="1:22" s="19" customFormat="1" ht="19.5" customHeight="1">
      <c r="A27" s="90" t="s">
        <v>95</v>
      </c>
      <c r="B27" s="302" t="s">
        <v>101</v>
      </c>
      <c r="C27" s="302"/>
      <c r="D27" s="302"/>
      <c r="E27" s="302"/>
      <c r="F27" s="302"/>
      <c r="G27" s="302"/>
      <c r="H27" s="302"/>
      <c r="I27" s="302"/>
      <c r="J27" s="302"/>
      <c r="K27" s="302"/>
      <c r="S27" s="15"/>
      <c r="T27" s="15"/>
      <c r="U27" s="15"/>
      <c r="V27" s="15"/>
    </row>
    <row r="28" spans="1:22" s="19" customFormat="1" ht="19.5" customHeight="1">
      <c r="A28" s="90" t="s">
        <v>100</v>
      </c>
      <c r="B28" s="301" t="str">
        <f>"月額上限額は、国立幼稚園："&amp;TEXT(請求書!B12,"#,##0円")&amp;"、私立幼稚園："&amp;TEXT(請求書!B13,"#,##0円")&amp;"、特別支援学校幼稚部："&amp;TEXT(請求書!B14,"#,##0円")&amp;"です"</f>
        <v>月額上限額は、国立幼稚園：8,700円、私立幼稚園：25,700円、特別支援学校幼稚部：400円です</v>
      </c>
      <c r="C28" s="301"/>
      <c r="D28" s="301"/>
      <c r="E28" s="301"/>
      <c r="F28" s="301"/>
      <c r="G28" s="301"/>
      <c r="H28" s="301"/>
      <c r="I28" s="301"/>
      <c r="J28" s="301"/>
      <c r="K28" s="301"/>
      <c r="S28" s="300">
        <f>DATE(請求書!AO1,請求書!AU1,請求書!AY1)</f>
        <v>45422</v>
      </c>
      <c r="T28" s="300"/>
      <c r="U28" s="300"/>
      <c r="V28" s="300"/>
    </row>
    <row r="29" spans="1:22" s="19" customFormat="1" ht="26.25" customHeight="1">
      <c r="B29" s="299" t="s">
        <v>96</v>
      </c>
      <c r="C29" s="299"/>
      <c r="D29" s="299"/>
      <c r="E29" s="299"/>
      <c r="F29" s="299"/>
      <c r="G29" s="299"/>
      <c r="H29" s="299"/>
      <c r="I29" s="299"/>
      <c r="J29" s="299"/>
      <c r="K29" s="299"/>
      <c r="L29" s="289" t="s">
        <v>58</v>
      </c>
      <c r="M29" s="298"/>
      <c r="N29" s="290"/>
      <c r="O29" s="293" t="str">
        <f>IF(請求書!K26="","",請求書!K26)</f>
        <v/>
      </c>
      <c r="P29" s="293"/>
      <c r="Q29" s="293"/>
      <c r="R29" s="293"/>
      <c r="S29" s="293"/>
      <c r="T29" s="293"/>
      <c r="U29" s="293"/>
      <c r="V29" s="294"/>
    </row>
    <row r="30" spans="1:22" s="19" customFormat="1" ht="26.25" customHeight="1">
      <c r="L30" s="295" t="s">
        <v>59</v>
      </c>
      <c r="M30" s="296"/>
      <c r="N30" s="297"/>
      <c r="O30" s="293" t="str">
        <f>IF(請求書!AH26&lt;&gt;"",請求書!AH26,IF(請求書!AH22&lt;&gt;"",請求書!AH22,"‐"))</f>
        <v>‐</v>
      </c>
      <c r="P30" s="293"/>
      <c r="Q30" s="293"/>
      <c r="R30" s="293"/>
      <c r="S30" s="293"/>
      <c r="T30" s="293"/>
      <c r="U30" s="293"/>
      <c r="V30" s="294"/>
    </row>
    <row r="31" spans="1:22" s="19" customFormat="1" ht="26.25" customHeight="1">
      <c r="A31" s="25" t="s">
        <v>61</v>
      </c>
      <c r="B31" s="24"/>
      <c r="C31" s="24"/>
      <c r="D31" s="24"/>
      <c r="E31" s="24"/>
      <c r="F31" s="24"/>
      <c r="G31" s="24"/>
      <c r="H31" s="24"/>
      <c r="I31" s="24"/>
      <c r="L31" s="295" t="s">
        <v>60</v>
      </c>
      <c r="M31" s="296"/>
      <c r="N31" s="297"/>
      <c r="O31" s="303" t="str">
        <f>IF(請求書!K17="","",請求書!AH18&amp;"　"&amp;請求書!K17)</f>
        <v/>
      </c>
      <c r="P31" s="303"/>
      <c r="Q31" s="303"/>
      <c r="R31" s="303"/>
      <c r="S31" s="303"/>
      <c r="T31" s="303"/>
      <c r="U31" s="303"/>
      <c r="V31" s="304"/>
    </row>
  </sheetData>
  <sheetProtection sheet="1" objects="1" scenarios="1" formatCells="0" sort="0" autoFilter="0"/>
  <dataConsolidate/>
  <mergeCells count="35">
    <mergeCell ref="S1:T1"/>
    <mergeCell ref="U1:V1"/>
    <mergeCell ref="A2:V2"/>
    <mergeCell ref="D4:E4"/>
    <mergeCell ref="F4:G4"/>
    <mergeCell ref="H4:I4"/>
    <mergeCell ref="O4:P4"/>
    <mergeCell ref="Q4:V4"/>
    <mergeCell ref="A8:A9"/>
    <mergeCell ref="B8:D8"/>
    <mergeCell ref="E8:E9"/>
    <mergeCell ref="F8:H8"/>
    <mergeCell ref="I8:N8"/>
    <mergeCell ref="B26:N26"/>
    <mergeCell ref="O26:P26"/>
    <mergeCell ref="S6:T7"/>
    <mergeCell ref="U6:V6"/>
    <mergeCell ref="U7:V7"/>
    <mergeCell ref="O8:P9"/>
    <mergeCell ref="Q8:R9"/>
    <mergeCell ref="S8:T9"/>
    <mergeCell ref="U8:V9"/>
    <mergeCell ref="G9:H9"/>
    <mergeCell ref="J9:K9"/>
    <mergeCell ref="L9:M9"/>
    <mergeCell ref="L30:N30"/>
    <mergeCell ref="O30:V30"/>
    <mergeCell ref="L31:N31"/>
    <mergeCell ref="O31:V31"/>
    <mergeCell ref="B27:K27"/>
    <mergeCell ref="B28:K28"/>
    <mergeCell ref="S28:V28"/>
    <mergeCell ref="B29:K29"/>
    <mergeCell ref="L29:N29"/>
    <mergeCell ref="O29:V29"/>
  </mergeCells>
  <phoneticPr fontId="3"/>
  <conditionalFormatting sqref="L10:L25">
    <cfRule type="expression" dxfId="2" priority="1">
      <formula>$N10&gt;0</formula>
    </cfRule>
  </conditionalFormatting>
  <dataValidations count="4">
    <dataValidation allowBlank="1" showInputMessage="1" sqref="G11:G25 J11:J25" xr:uid="{00000000-0002-0000-0600-000000000000}"/>
    <dataValidation type="whole" allowBlank="1" showInputMessage="1" showErrorMessage="1" sqref="L10:L25" xr:uid="{00000000-0002-0000-0600-000001000000}">
      <formula1>1</formula1>
      <formula2>31</formula2>
    </dataValidation>
    <dataValidation type="date" operator="greaterThanOrEqual" allowBlank="1" showInputMessage="1" showErrorMessage="1" error="20XX年X月X日の形式で入力してください" sqref="D10:D25 I10:I25 N10:N25" xr:uid="{00000000-0002-0000-0600-000002000000}">
      <formula1>40269</formula1>
    </dataValidation>
    <dataValidation type="list" allowBlank="1" showInputMessage="1" showErrorMessage="1" sqref="F10:F25" xr:uid="{00000000-0002-0000-0600-000003000000}">
      <formula1>"月額,日額,時間"</formula1>
    </dataValidation>
  </dataValidations>
  <printOptions horizontalCentered="1"/>
  <pageMargins left="0.51181102362204722" right="0.51181102362204722" top="0.74803149606299213" bottom="0.74803149606299213"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1"/>
  <sheetViews>
    <sheetView showGridLines="0" zoomScaleNormal="100" zoomScaleSheetLayoutView="100" workbookViewId="0"/>
  </sheetViews>
  <sheetFormatPr defaultColWidth="2" defaultRowHeight="14"/>
  <cols>
    <col min="1" max="1" width="4.59765625" style="10" customWidth="1"/>
    <col min="2" max="3" width="17.09765625" style="10" customWidth="1"/>
    <col min="4" max="4" width="12.09765625" style="10" customWidth="1"/>
    <col min="5" max="5" width="7.69921875" style="10" bestFit="1" customWidth="1"/>
    <col min="6" max="7" width="9.296875" style="10" customWidth="1"/>
    <col min="8" max="8" width="4" style="10" customWidth="1"/>
    <col min="9" max="9" width="12.09765625" style="10" customWidth="1"/>
    <col min="10" max="10" width="9.296875" style="10" customWidth="1"/>
    <col min="11" max="11" width="4" style="10" customWidth="1"/>
    <col min="12" max="13" width="7.3984375" style="10" customWidth="1"/>
    <col min="14" max="14" width="12.09765625" style="10" customWidth="1"/>
    <col min="15" max="15" width="10.3984375" style="10" customWidth="1"/>
    <col min="16" max="16" width="4" style="10" customWidth="1"/>
    <col min="17" max="17" width="12.8984375" style="10" customWidth="1"/>
    <col min="18" max="18" width="4" style="10" customWidth="1"/>
    <col min="19" max="19" width="12.8984375" style="10" customWidth="1"/>
    <col min="20" max="20" width="4" style="10" customWidth="1"/>
    <col min="21" max="21" width="12.8984375" style="10" customWidth="1"/>
    <col min="22" max="22" width="4" style="10" customWidth="1"/>
    <col min="23" max="16384" width="2" style="10"/>
  </cols>
  <sheetData>
    <row r="1" spans="1:22" ht="18.75" customHeight="1">
      <c r="S1" s="287">
        <f ca="1">IF(B11&lt;&gt;"",_xlfn.SHEET()-2,0)</f>
        <v>0</v>
      </c>
      <c r="T1" s="288"/>
      <c r="U1" s="259">
        <f>COUNTA(Top:End!B11)</f>
        <v>0</v>
      </c>
      <c r="V1" s="260"/>
    </row>
    <row r="2" spans="1:22" ht="18.75" customHeight="1">
      <c r="A2" s="273" t="s">
        <v>47</v>
      </c>
      <c r="B2" s="273"/>
      <c r="C2" s="273"/>
      <c r="D2" s="273"/>
      <c r="E2" s="273"/>
      <c r="F2" s="273"/>
      <c r="G2" s="273"/>
      <c r="H2" s="273"/>
      <c r="I2" s="273"/>
      <c r="J2" s="273"/>
      <c r="K2" s="273"/>
      <c r="L2" s="273"/>
      <c r="M2" s="273"/>
      <c r="N2" s="273"/>
      <c r="O2" s="273"/>
      <c r="P2" s="273"/>
      <c r="Q2" s="273"/>
      <c r="R2" s="273"/>
      <c r="S2" s="273"/>
      <c r="T2" s="273"/>
      <c r="U2" s="273"/>
      <c r="V2" s="273"/>
    </row>
    <row r="3" spans="1:22" s="2" customFormat="1" ht="11.25" customHeight="1">
      <c r="B3" s="16"/>
    </row>
    <row r="4" spans="1:22" s="41" customFormat="1" ht="23.25" customHeight="1">
      <c r="C4" s="77" t="s">
        <v>90</v>
      </c>
      <c r="D4" s="274">
        <f>IF(請求書!U7="","",請求書!U7)</f>
        <v>2024</v>
      </c>
      <c r="E4" s="274"/>
      <c r="F4" s="248">
        <f>請求書!K30</f>
        <v>6</v>
      </c>
      <c r="G4" s="248"/>
      <c r="H4" s="275">
        <f>IF(請求書!AC7="","",請求書!AC7)</f>
        <v>4</v>
      </c>
      <c r="I4" s="276"/>
      <c r="O4" s="289" t="s">
        <v>44</v>
      </c>
      <c r="P4" s="290"/>
      <c r="Q4" s="284" t="str">
        <f>IF(請求書!K22="","",請求書!K22)</f>
        <v/>
      </c>
      <c r="R4" s="285"/>
      <c r="S4" s="285"/>
      <c r="T4" s="285"/>
      <c r="U4" s="285"/>
      <c r="V4" s="286"/>
    </row>
    <row r="5" spans="1:22" s="41" customFormat="1" ht="11.25" customHeight="1">
      <c r="A5" s="42"/>
      <c r="B5" s="42"/>
      <c r="M5" s="71"/>
      <c r="N5" s="71"/>
      <c r="O5" s="71"/>
      <c r="P5" s="71"/>
    </row>
    <row r="6" spans="1:22" ht="16.5" customHeight="1">
      <c r="A6" s="17" t="s">
        <v>65</v>
      </c>
      <c r="B6" s="11"/>
      <c r="C6" s="11"/>
      <c r="G6" s="76"/>
      <c r="S6" s="269" t="s">
        <v>99</v>
      </c>
      <c r="T6" s="270"/>
      <c r="U6" s="267" t="str">
        <f>IF(請求書!K24="","",請求書!K24)</f>
        <v/>
      </c>
      <c r="V6" s="268"/>
    </row>
    <row r="7" spans="1:22" s="2" customFormat="1" ht="16.5" customHeight="1">
      <c r="B7" s="16"/>
      <c r="S7" s="271"/>
      <c r="T7" s="272"/>
      <c r="U7" s="265" t="str">
        <f>請求書!W24</f>
        <v/>
      </c>
      <c r="V7" s="266"/>
    </row>
    <row r="8" spans="1:22" s="11" customFormat="1" ht="15" customHeight="1">
      <c r="A8" s="254" t="s">
        <v>45</v>
      </c>
      <c r="B8" s="251" t="s">
        <v>52</v>
      </c>
      <c r="C8" s="252"/>
      <c r="D8" s="253"/>
      <c r="E8" s="254" t="s">
        <v>51</v>
      </c>
      <c r="F8" s="251" t="s">
        <v>91</v>
      </c>
      <c r="G8" s="252"/>
      <c r="H8" s="253"/>
      <c r="I8" s="251" t="str">
        <f>請求書!B4&amp;"の状況について"</f>
        <v>令和６年度の状況について</v>
      </c>
      <c r="J8" s="252"/>
      <c r="K8" s="252"/>
      <c r="L8" s="252"/>
      <c r="M8" s="252"/>
      <c r="N8" s="252"/>
      <c r="O8" s="277" t="s">
        <v>87</v>
      </c>
      <c r="P8" s="278"/>
      <c r="Q8" s="281" t="s">
        <v>97</v>
      </c>
      <c r="R8" s="282"/>
      <c r="S8" s="261" t="s">
        <v>88</v>
      </c>
      <c r="T8" s="262"/>
      <c r="U8" s="261" t="s">
        <v>89</v>
      </c>
      <c r="V8" s="262"/>
    </row>
    <row r="9" spans="1:22" s="11" customFormat="1" ht="15" customHeight="1">
      <c r="A9" s="255"/>
      <c r="B9" s="18" t="s">
        <v>53</v>
      </c>
      <c r="C9" s="57" t="s">
        <v>48</v>
      </c>
      <c r="D9" s="55" t="s">
        <v>46</v>
      </c>
      <c r="E9" s="255"/>
      <c r="F9" s="18" t="s">
        <v>94</v>
      </c>
      <c r="G9" s="257" t="s">
        <v>81</v>
      </c>
      <c r="H9" s="258"/>
      <c r="I9" s="18" t="s">
        <v>82</v>
      </c>
      <c r="J9" s="257" t="s">
        <v>83</v>
      </c>
      <c r="K9" s="257"/>
      <c r="L9" s="256" t="s">
        <v>98</v>
      </c>
      <c r="M9" s="256"/>
      <c r="N9" s="70" t="s">
        <v>86</v>
      </c>
      <c r="O9" s="279"/>
      <c r="P9" s="280"/>
      <c r="Q9" s="280"/>
      <c r="R9" s="283"/>
      <c r="S9" s="263"/>
      <c r="T9" s="264"/>
      <c r="U9" s="263"/>
      <c r="V9" s="264"/>
    </row>
    <row r="10" spans="1:22" s="11" customFormat="1" ht="18" customHeight="1">
      <c r="A10" s="43" t="s">
        <v>55</v>
      </c>
      <c r="B10" s="51" t="s">
        <v>56</v>
      </c>
      <c r="C10" s="52" t="s">
        <v>57</v>
      </c>
      <c r="D10" s="78">
        <v>42986</v>
      </c>
      <c r="E10" s="44">
        <f>IFERROR(IF(D10="","-",IF(DATEDIF(D10,請求書!$B$5,"Y")=2,"満３歳",DATEDIF(D10,請求書!$B$5,"Y"))),0)</f>
        <v>6</v>
      </c>
      <c r="F10" s="64" t="s">
        <v>80</v>
      </c>
      <c r="G10" s="53">
        <v>35000</v>
      </c>
      <c r="H10" s="56" t="s">
        <v>10</v>
      </c>
      <c r="I10" s="82">
        <v>45017</v>
      </c>
      <c r="J10" s="53">
        <v>10000</v>
      </c>
      <c r="K10" s="66" t="s">
        <v>10</v>
      </c>
      <c r="L10" s="72">
        <v>12</v>
      </c>
      <c r="M10" s="45" t="s">
        <v>85</v>
      </c>
      <c r="N10" s="86"/>
      <c r="O10" s="46">
        <f>IFERROR(IF(I10="",0,IF(AND(I10&gt;=請求書!$B$5,I10&lt;=請求書!$B$6),ROUNDDOWN(J10/L10,-1),0)),0)</f>
        <v>0</v>
      </c>
      <c r="P10" s="66" t="s">
        <v>10</v>
      </c>
      <c r="Q10" s="53">
        <v>35000</v>
      </c>
      <c r="R10" s="56" t="s">
        <v>10</v>
      </c>
      <c r="S10" s="46">
        <f>SUM(O10,Q10)</f>
        <v>35000</v>
      </c>
      <c r="T10" s="56" t="s">
        <v>10</v>
      </c>
      <c r="U10" s="46">
        <f>MIN(S10,$U$7)</f>
        <v>35000</v>
      </c>
      <c r="V10" s="56" t="s">
        <v>10</v>
      </c>
    </row>
    <row r="11" spans="1:22" s="11" customFormat="1" ht="26.25" customHeight="1">
      <c r="A11" s="14">
        <v>76</v>
      </c>
      <c r="B11" s="36"/>
      <c r="C11" s="37"/>
      <c r="D11" s="79"/>
      <c r="E11" s="47" t="str">
        <f>IFERROR(IF(D11="","-",IF(DATEDIF(D11,請求書!$B$5,"Y")=2,"満３歳",DATEDIF(D11,請求書!$B$5,"Y"))),0)</f>
        <v>-</v>
      </c>
      <c r="F11" s="91"/>
      <c r="G11" s="39"/>
      <c r="H11" s="65" t="s">
        <v>54</v>
      </c>
      <c r="I11" s="83"/>
      <c r="J11" s="39"/>
      <c r="K11" s="67" t="s">
        <v>54</v>
      </c>
      <c r="L11" s="73"/>
      <c r="M11" s="38" t="s">
        <v>84</v>
      </c>
      <c r="N11" s="87"/>
      <c r="O11" s="40">
        <f>IFERROR(IF(I11="",0,IF(AND(I11&gt;=請求書!$B$5,I11&lt;=請求書!$B$6),ROUNDDOWN(J11/L11,-1),0)),0)</f>
        <v>0</v>
      </c>
      <c r="P11" s="67" t="s">
        <v>54</v>
      </c>
      <c r="Q11" s="39"/>
      <c r="R11" s="54" t="s">
        <v>54</v>
      </c>
      <c r="S11" s="40">
        <f t="shared" ref="S11:S25" si="0">SUM(O11,Q11)</f>
        <v>0</v>
      </c>
      <c r="T11" s="54" t="s">
        <v>54</v>
      </c>
      <c r="U11" s="40">
        <f t="shared" ref="U11:U25" si="1">MIN(S11,$U$7)</f>
        <v>0</v>
      </c>
      <c r="V11" s="54" t="s">
        <v>54</v>
      </c>
    </row>
    <row r="12" spans="1:22" s="11" customFormat="1" ht="26.25" customHeight="1">
      <c r="A12" s="20">
        <v>77</v>
      </c>
      <c r="B12" s="26"/>
      <c r="C12" s="27"/>
      <c r="D12" s="80"/>
      <c r="E12" s="21" t="str">
        <f>IFERROR(IF(D12="","-",IF(DATEDIF(D12,請求書!$B$5,"Y")=2,"満３歳",DATEDIF(D12,請求書!$B$5,"Y"))),0)</f>
        <v>-</v>
      </c>
      <c r="F12" s="92"/>
      <c r="G12" s="28"/>
      <c r="H12" s="58" t="s">
        <v>54</v>
      </c>
      <c r="I12" s="84"/>
      <c r="J12" s="28"/>
      <c r="K12" s="68" t="s">
        <v>54</v>
      </c>
      <c r="L12" s="74"/>
      <c r="M12" s="22" t="s">
        <v>84</v>
      </c>
      <c r="N12" s="88"/>
      <c r="O12" s="23">
        <f>IFERROR(IF(I12="",0,IF(AND(I12&gt;=請求書!$B$5,I12&lt;=請求書!$B$6),ROUNDDOWN(J12/L12,-1),0)),0)</f>
        <v>0</v>
      </c>
      <c r="P12" s="68" t="s">
        <v>54</v>
      </c>
      <c r="Q12" s="28"/>
      <c r="R12" s="58" t="s">
        <v>54</v>
      </c>
      <c r="S12" s="23">
        <f t="shared" si="0"/>
        <v>0</v>
      </c>
      <c r="T12" s="58" t="s">
        <v>54</v>
      </c>
      <c r="U12" s="23">
        <f t="shared" si="1"/>
        <v>0</v>
      </c>
      <c r="V12" s="58" t="s">
        <v>54</v>
      </c>
    </row>
    <row r="13" spans="1:22" s="11" customFormat="1" ht="26.25" customHeight="1">
      <c r="A13" s="20">
        <v>78</v>
      </c>
      <c r="B13" s="26"/>
      <c r="C13" s="27"/>
      <c r="D13" s="80"/>
      <c r="E13" s="21" t="str">
        <f>IFERROR(IF(D13="","-",IF(DATEDIF(D13,請求書!$B$5,"Y")=2,"満３歳",DATEDIF(D13,請求書!$B$5,"Y"))),0)</f>
        <v>-</v>
      </c>
      <c r="F13" s="92"/>
      <c r="G13" s="28"/>
      <c r="H13" s="58" t="s">
        <v>54</v>
      </c>
      <c r="I13" s="84"/>
      <c r="J13" s="28"/>
      <c r="K13" s="68" t="s">
        <v>54</v>
      </c>
      <c r="L13" s="74"/>
      <c r="M13" s="22" t="s">
        <v>84</v>
      </c>
      <c r="N13" s="88"/>
      <c r="O13" s="23">
        <f>IFERROR(IF(I13="",0,IF(AND(I13&gt;=請求書!$B$5,I13&lt;=請求書!$B$6),ROUNDDOWN(J13/L13,-1),0)),0)</f>
        <v>0</v>
      </c>
      <c r="P13" s="68" t="s">
        <v>54</v>
      </c>
      <c r="Q13" s="28"/>
      <c r="R13" s="58" t="s">
        <v>54</v>
      </c>
      <c r="S13" s="23">
        <f t="shared" si="0"/>
        <v>0</v>
      </c>
      <c r="T13" s="58" t="s">
        <v>54</v>
      </c>
      <c r="U13" s="23">
        <f t="shared" si="1"/>
        <v>0</v>
      </c>
      <c r="V13" s="58" t="s">
        <v>54</v>
      </c>
    </row>
    <row r="14" spans="1:22" s="11" customFormat="1" ht="26.25" customHeight="1">
      <c r="A14" s="20">
        <v>79</v>
      </c>
      <c r="B14" s="26"/>
      <c r="C14" s="27"/>
      <c r="D14" s="80"/>
      <c r="E14" s="21" t="str">
        <f>IFERROR(IF(D14="","-",IF(DATEDIF(D14,請求書!$B$5,"Y")=2,"満３歳",DATEDIF(D14,請求書!$B$5,"Y"))),0)</f>
        <v>-</v>
      </c>
      <c r="F14" s="92"/>
      <c r="G14" s="28"/>
      <c r="H14" s="58" t="s">
        <v>54</v>
      </c>
      <c r="I14" s="84"/>
      <c r="J14" s="28"/>
      <c r="K14" s="68" t="s">
        <v>54</v>
      </c>
      <c r="L14" s="74"/>
      <c r="M14" s="22" t="s">
        <v>84</v>
      </c>
      <c r="N14" s="88"/>
      <c r="O14" s="23">
        <f>IFERROR(IF(I14="",0,IF(AND(I14&gt;=請求書!$B$5,I14&lt;=請求書!$B$6),ROUNDDOWN(J14/L14,-1),0)),0)</f>
        <v>0</v>
      </c>
      <c r="P14" s="68" t="s">
        <v>54</v>
      </c>
      <c r="Q14" s="28"/>
      <c r="R14" s="58" t="s">
        <v>54</v>
      </c>
      <c r="S14" s="23">
        <f t="shared" si="0"/>
        <v>0</v>
      </c>
      <c r="T14" s="58" t="s">
        <v>54</v>
      </c>
      <c r="U14" s="23">
        <f t="shared" si="1"/>
        <v>0</v>
      </c>
      <c r="V14" s="58" t="s">
        <v>54</v>
      </c>
    </row>
    <row r="15" spans="1:22" s="11" customFormat="1" ht="26.25" customHeight="1">
      <c r="A15" s="20">
        <v>80</v>
      </c>
      <c r="B15" s="26"/>
      <c r="C15" s="27"/>
      <c r="D15" s="80"/>
      <c r="E15" s="21" t="str">
        <f>IFERROR(IF(D15="","-",IF(DATEDIF(D15,請求書!$B$5,"Y")=2,"満３歳",DATEDIF(D15,請求書!$B$5,"Y"))),0)</f>
        <v>-</v>
      </c>
      <c r="F15" s="92"/>
      <c r="G15" s="28"/>
      <c r="H15" s="58" t="s">
        <v>54</v>
      </c>
      <c r="I15" s="84"/>
      <c r="J15" s="28"/>
      <c r="K15" s="68" t="s">
        <v>54</v>
      </c>
      <c r="L15" s="74"/>
      <c r="M15" s="22" t="s">
        <v>84</v>
      </c>
      <c r="N15" s="88"/>
      <c r="O15" s="23">
        <f>IFERROR(IF(I15="",0,IF(AND(I15&gt;=請求書!$B$5,I15&lt;=請求書!$B$6),ROUNDDOWN(J15/L15,-1),0)),0)</f>
        <v>0</v>
      </c>
      <c r="P15" s="68" t="s">
        <v>54</v>
      </c>
      <c r="Q15" s="28"/>
      <c r="R15" s="58" t="s">
        <v>54</v>
      </c>
      <c r="S15" s="23">
        <f t="shared" si="0"/>
        <v>0</v>
      </c>
      <c r="T15" s="58" t="s">
        <v>54</v>
      </c>
      <c r="U15" s="23">
        <f t="shared" si="1"/>
        <v>0</v>
      </c>
      <c r="V15" s="58" t="s">
        <v>54</v>
      </c>
    </row>
    <row r="16" spans="1:22" s="11" customFormat="1" ht="26.25" customHeight="1">
      <c r="A16" s="20">
        <v>81</v>
      </c>
      <c r="B16" s="26"/>
      <c r="C16" s="27"/>
      <c r="D16" s="80"/>
      <c r="E16" s="21" t="str">
        <f>IFERROR(IF(D16="","-",IF(DATEDIF(D16,請求書!$B$5,"Y")=2,"満３歳",DATEDIF(D16,請求書!$B$5,"Y"))),0)</f>
        <v>-</v>
      </c>
      <c r="F16" s="92"/>
      <c r="G16" s="28"/>
      <c r="H16" s="58" t="s">
        <v>54</v>
      </c>
      <c r="I16" s="84"/>
      <c r="J16" s="28"/>
      <c r="K16" s="68" t="s">
        <v>54</v>
      </c>
      <c r="L16" s="74"/>
      <c r="M16" s="22" t="s">
        <v>84</v>
      </c>
      <c r="N16" s="88"/>
      <c r="O16" s="23">
        <f>IFERROR(IF(I16="",0,IF(AND(I16&gt;=請求書!$B$5,I16&lt;=請求書!$B$6),ROUNDDOWN(J16/L16,-1),0)),0)</f>
        <v>0</v>
      </c>
      <c r="P16" s="68" t="s">
        <v>54</v>
      </c>
      <c r="Q16" s="28"/>
      <c r="R16" s="58" t="s">
        <v>54</v>
      </c>
      <c r="S16" s="23">
        <f t="shared" si="0"/>
        <v>0</v>
      </c>
      <c r="T16" s="58" t="s">
        <v>54</v>
      </c>
      <c r="U16" s="23">
        <f t="shared" si="1"/>
        <v>0</v>
      </c>
      <c r="V16" s="58" t="s">
        <v>54</v>
      </c>
    </row>
    <row r="17" spans="1:22" s="11" customFormat="1" ht="26.25" customHeight="1">
      <c r="A17" s="20">
        <v>82</v>
      </c>
      <c r="B17" s="26"/>
      <c r="C17" s="27"/>
      <c r="D17" s="80"/>
      <c r="E17" s="21" t="str">
        <f>IFERROR(IF(D17="","-",IF(DATEDIF(D17,請求書!$B$5,"Y")=2,"満３歳",DATEDIF(D17,請求書!$B$5,"Y"))),0)</f>
        <v>-</v>
      </c>
      <c r="F17" s="92"/>
      <c r="G17" s="28"/>
      <c r="H17" s="58" t="s">
        <v>54</v>
      </c>
      <c r="I17" s="84"/>
      <c r="J17" s="28"/>
      <c r="K17" s="68" t="s">
        <v>54</v>
      </c>
      <c r="L17" s="74"/>
      <c r="M17" s="22" t="s">
        <v>84</v>
      </c>
      <c r="N17" s="88"/>
      <c r="O17" s="23">
        <f>IFERROR(IF(I17="",0,IF(AND(I17&gt;=請求書!$B$5,I17&lt;=請求書!$B$6),ROUNDDOWN(J17/L17,-1),0)),0)</f>
        <v>0</v>
      </c>
      <c r="P17" s="68" t="s">
        <v>54</v>
      </c>
      <c r="Q17" s="28"/>
      <c r="R17" s="58" t="s">
        <v>54</v>
      </c>
      <c r="S17" s="23">
        <f t="shared" si="0"/>
        <v>0</v>
      </c>
      <c r="T17" s="58" t="s">
        <v>54</v>
      </c>
      <c r="U17" s="23">
        <f t="shared" si="1"/>
        <v>0</v>
      </c>
      <c r="V17" s="58" t="s">
        <v>54</v>
      </c>
    </row>
    <row r="18" spans="1:22" s="11" customFormat="1" ht="26.25" customHeight="1">
      <c r="A18" s="20">
        <v>83</v>
      </c>
      <c r="B18" s="26"/>
      <c r="C18" s="27"/>
      <c r="D18" s="80"/>
      <c r="E18" s="21" t="str">
        <f>IFERROR(IF(D18="","-",IF(DATEDIF(D18,請求書!$B$5,"Y")=2,"満３歳",DATEDIF(D18,請求書!$B$5,"Y"))),0)</f>
        <v>-</v>
      </c>
      <c r="F18" s="92"/>
      <c r="G18" s="28"/>
      <c r="H18" s="58" t="s">
        <v>54</v>
      </c>
      <c r="I18" s="84"/>
      <c r="J18" s="28"/>
      <c r="K18" s="68" t="s">
        <v>54</v>
      </c>
      <c r="L18" s="74"/>
      <c r="M18" s="22" t="s">
        <v>84</v>
      </c>
      <c r="N18" s="88"/>
      <c r="O18" s="23">
        <f>IFERROR(IF(I18="",0,IF(AND(I18&gt;=請求書!$B$5,I18&lt;=請求書!$B$6),ROUNDDOWN(J18/L18,-1),0)),0)</f>
        <v>0</v>
      </c>
      <c r="P18" s="68" t="s">
        <v>54</v>
      </c>
      <c r="Q18" s="28"/>
      <c r="R18" s="58" t="s">
        <v>54</v>
      </c>
      <c r="S18" s="23">
        <f t="shared" si="0"/>
        <v>0</v>
      </c>
      <c r="T18" s="58" t="s">
        <v>54</v>
      </c>
      <c r="U18" s="23">
        <f t="shared" si="1"/>
        <v>0</v>
      </c>
      <c r="V18" s="58" t="s">
        <v>54</v>
      </c>
    </row>
    <row r="19" spans="1:22" s="11" customFormat="1" ht="26.25" customHeight="1">
      <c r="A19" s="20">
        <v>84</v>
      </c>
      <c r="B19" s="26"/>
      <c r="C19" s="27"/>
      <c r="D19" s="80"/>
      <c r="E19" s="21" t="str">
        <f>IFERROR(IF(D19="","-",IF(DATEDIF(D19,請求書!$B$5,"Y")=2,"満３歳",DATEDIF(D19,請求書!$B$5,"Y"))),0)</f>
        <v>-</v>
      </c>
      <c r="F19" s="92"/>
      <c r="G19" s="28"/>
      <c r="H19" s="58" t="s">
        <v>54</v>
      </c>
      <c r="I19" s="84"/>
      <c r="J19" s="28"/>
      <c r="K19" s="68" t="s">
        <v>54</v>
      </c>
      <c r="L19" s="74"/>
      <c r="M19" s="22" t="s">
        <v>84</v>
      </c>
      <c r="N19" s="88"/>
      <c r="O19" s="23">
        <f>IFERROR(IF(I19="",0,IF(AND(I19&gt;=請求書!$B$5,I19&lt;=請求書!$B$6),ROUNDDOWN(J19/L19,-1),0)),0)</f>
        <v>0</v>
      </c>
      <c r="P19" s="68" t="s">
        <v>54</v>
      </c>
      <c r="Q19" s="28"/>
      <c r="R19" s="58" t="s">
        <v>54</v>
      </c>
      <c r="S19" s="23">
        <f t="shared" si="0"/>
        <v>0</v>
      </c>
      <c r="T19" s="58" t="s">
        <v>54</v>
      </c>
      <c r="U19" s="23">
        <f t="shared" si="1"/>
        <v>0</v>
      </c>
      <c r="V19" s="58" t="s">
        <v>54</v>
      </c>
    </row>
    <row r="20" spans="1:22" s="11" customFormat="1" ht="26.25" customHeight="1">
      <c r="A20" s="20">
        <v>85</v>
      </c>
      <c r="B20" s="26"/>
      <c r="C20" s="27"/>
      <c r="D20" s="80"/>
      <c r="E20" s="21" t="str">
        <f>IFERROR(IF(D20="","-",IF(DATEDIF(D20,請求書!$B$5,"Y")=2,"満３歳",DATEDIF(D20,請求書!$B$5,"Y"))),0)</f>
        <v>-</v>
      </c>
      <c r="F20" s="92"/>
      <c r="G20" s="28"/>
      <c r="H20" s="58" t="s">
        <v>54</v>
      </c>
      <c r="I20" s="84"/>
      <c r="J20" s="28"/>
      <c r="K20" s="68" t="s">
        <v>54</v>
      </c>
      <c r="L20" s="74"/>
      <c r="M20" s="22" t="s">
        <v>84</v>
      </c>
      <c r="N20" s="88"/>
      <c r="O20" s="23">
        <f>IFERROR(IF(I20="",0,IF(AND(I20&gt;=請求書!$B$5,I20&lt;=請求書!$B$6),ROUNDDOWN(J20/L20,-1),0)),0)</f>
        <v>0</v>
      </c>
      <c r="P20" s="68" t="s">
        <v>54</v>
      </c>
      <c r="Q20" s="28"/>
      <c r="R20" s="58" t="s">
        <v>54</v>
      </c>
      <c r="S20" s="23">
        <f t="shared" si="0"/>
        <v>0</v>
      </c>
      <c r="T20" s="58" t="s">
        <v>54</v>
      </c>
      <c r="U20" s="23">
        <f t="shared" si="1"/>
        <v>0</v>
      </c>
      <c r="V20" s="58" t="s">
        <v>54</v>
      </c>
    </row>
    <row r="21" spans="1:22" s="11" customFormat="1" ht="26.25" customHeight="1">
      <c r="A21" s="20">
        <v>86</v>
      </c>
      <c r="B21" s="26"/>
      <c r="C21" s="27"/>
      <c r="D21" s="80"/>
      <c r="E21" s="21" t="str">
        <f>IFERROR(IF(D21="","-",IF(DATEDIF(D21,請求書!$B$5,"Y")=2,"満３歳",DATEDIF(D21,請求書!$B$5,"Y"))),0)</f>
        <v>-</v>
      </c>
      <c r="F21" s="92"/>
      <c r="G21" s="28"/>
      <c r="H21" s="58" t="s">
        <v>54</v>
      </c>
      <c r="I21" s="84"/>
      <c r="J21" s="28"/>
      <c r="K21" s="68" t="s">
        <v>54</v>
      </c>
      <c r="L21" s="74"/>
      <c r="M21" s="22" t="s">
        <v>84</v>
      </c>
      <c r="N21" s="88"/>
      <c r="O21" s="23">
        <f>IFERROR(IF(I21="",0,IF(AND(I21&gt;=請求書!$B$5,I21&lt;=請求書!$B$6),ROUNDDOWN(J21/L21,-1),0)),0)</f>
        <v>0</v>
      </c>
      <c r="P21" s="68" t="s">
        <v>54</v>
      </c>
      <c r="Q21" s="28"/>
      <c r="R21" s="58" t="s">
        <v>54</v>
      </c>
      <c r="S21" s="23">
        <f t="shared" si="0"/>
        <v>0</v>
      </c>
      <c r="T21" s="58" t="s">
        <v>54</v>
      </c>
      <c r="U21" s="23">
        <f t="shared" si="1"/>
        <v>0</v>
      </c>
      <c r="V21" s="58" t="s">
        <v>54</v>
      </c>
    </row>
    <row r="22" spans="1:22" s="11" customFormat="1" ht="26.25" customHeight="1">
      <c r="A22" s="20">
        <v>87</v>
      </c>
      <c r="B22" s="26"/>
      <c r="C22" s="27"/>
      <c r="D22" s="80"/>
      <c r="E22" s="21" t="str">
        <f>IFERROR(IF(D22="","-",IF(DATEDIF(D22,請求書!$B$5,"Y")=2,"満３歳",DATEDIF(D22,請求書!$B$5,"Y"))),0)</f>
        <v>-</v>
      </c>
      <c r="F22" s="92"/>
      <c r="G22" s="28"/>
      <c r="H22" s="58" t="s">
        <v>54</v>
      </c>
      <c r="I22" s="84"/>
      <c r="J22" s="28"/>
      <c r="K22" s="68" t="s">
        <v>54</v>
      </c>
      <c r="L22" s="74"/>
      <c r="M22" s="22" t="s">
        <v>84</v>
      </c>
      <c r="N22" s="88"/>
      <c r="O22" s="23">
        <f>IFERROR(IF(I22="",0,IF(AND(I22&gt;=請求書!$B$5,I22&lt;=請求書!$B$6),ROUNDDOWN(J22/L22,-1),0)),0)</f>
        <v>0</v>
      </c>
      <c r="P22" s="68" t="s">
        <v>54</v>
      </c>
      <c r="Q22" s="28"/>
      <c r="R22" s="58" t="s">
        <v>54</v>
      </c>
      <c r="S22" s="23">
        <f t="shared" si="0"/>
        <v>0</v>
      </c>
      <c r="T22" s="58" t="s">
        <v>54</v>
      </c>
      <c r="U22" s="23">
        <f t="shared" si="1"/>
        <v>0</v>
      </c>
      <c r="V22" s="58" t="s">
        <v>54</v>
      </c>
    </row>
    <row r="23" spans="1:22" s="11" customFormat="1" ht="26.25" customHeight="1">
      <c r="A23" s="20">
        <v>88</v>
      </c>
      <c r="B23" s="26"/>
      <c r="C23" s="27"/>
      <c r="D23" s="80"/>
      <c r="E23" s="21" t="str">
        <f>IFERROR(IF(D23="","-",IF(DATEDIF(D23,請求書!$B$5,"Y")=2,"満３歳",DATEDIF(D23,請求書!$B$5,"Y"))),0)</f>
        <v>-</v>
      </c>
      <c r="F23" s="92"/>
      <c r="G23" s="28"/>
      <c r="H23" s="58" t="s">
        <v>54</v>
      </c>
      <c r="I23" s="84"/>
      <c r="J23" s="28"/>
      <c r="K23" s="68" t="s">
        <v>54</v>
      </c>
      <c r="L23" s="74"/>
      <c r="M23" s="22" t="s">
        <v>84</v>
      </c>
      <c r="N23" s="88"/>
      <c r="O23" s="23">
        <f>IFERROR(IF(I23="",0,IF(AND(I23&gt;=請求書!$B$5,I23&lt;=請求書!$B$6),ROUNDDOWN(J23/L23,-1),0)),0)</f>
        <v>0</v>
      </c>
      <c r="P23" s="68" t="s">
        <v>54</v>
      </c>
      <c r="Q23" s="28"/>
      <c r="R23" s="58" t="s">
        <v>54</v>
      </c>
      <c r="S23" s="23">
        <f t="shared" si="0"/>
        <v>0</v>
      </c>
      <c r="T23" s="58" t="s">
        <v>54</v>
      </c>
      <c r="U23" s="23">
        <f t="shared" si="1"/>
        <v>0</v>
      </c>
      <c r="V23" s="58" t="s">
        <v>54</v>
      </c>
    </row>
    <row r="24" spans="1:22" s="11" customFormat="1" ht="26.25" customHeight="1">
      <c r="A24" s="20">
        <v>89</v>
      </c>
      <c r="B24" s="26"/>
      <c r="C24" s="27"/>
      <c r="D24" s="80"/>
      <c r="E24" s="21" t="str">
        <f>IFERROR(IF(D24="","-",IF(DATEDIF(D24,請求書!$B$5,"Y")=2,"満３歳",DATEDIF(D24,請求書!$B$5,"Y"))),0)</f>
        <v>-</v>
      </c>
      <c r="F24" s="92"/>
      <c r="G24" s="28"/>
      <c r="H24" s="58" t="s">
        <v>54</v>
      </c>
      <c r="I24" s="84"/>
      <c r="J24" s="28"/>
      <c r="K24" s="68" t="s">
        <v>54</v>
      </c>
      <c r="L24" s="74"/>
      <c r="M24" s="22" t="s">
        <v>84</v>
      </c>
      <c r="N24" s="88"/>
      <c r="O24" s="23">
        <f>IFERROR(IF(I24="",0,IF(AND(I24&gt;=請求書!$B$5,I24&lt;=請求書!$B$6),ROUNDDOWN(J24/L24,-1),0)),0)</f>
        <v>0</v>
      </c>
      <c r="P24" s="68" t="s">
        <v>54</v>
      </c>
      <c r="Q24" s="28"/>
      <c r="R24" s="58" t="s">
        <v>54</v>
      </c>
      <c r="S24" s="23">
        <f t="shared" si="0"/>
        <v>0</v>
      </c>
      <c r="T24" s="58" t="s">
        <v>54</v>
      </c>
      <c r="U24" s="23">
        <f t="shared" si="1"/>
        <v>0</v>
      </c>
      <c r="V24" s="58" t="s">
        <v>54</v>
      </c>
    </row>
    <row r="25" spans="1:22" s="11" customFormat="1" ht="26.25" customHeight="1">
      <c r="A25" s="29">
        <v>90</v>
      </c>
      <c r="B25" s="30"/>
      <c r="C25" s="31"/>
      <c r="D25" s="81"/>
      <c r="E25" s="32" t="str">
        <f>IFERROR(IF(D25="","-",IF(DATEDIF(D25,請求書!$B$5,"Y")=2,"満３歳",DATEDIF(D25,請求書!$B$5,"Y"))),0)</f>
        <v>-</v>
      </c>
      <c r="F25" s="93"/>
      <c r="G25" s="34"/>
      <c r="H25" s="59" t="s">
        <v>54</v>
      </c>
      <c r="I25" s="85"/>
      <c r="J25" s="34"/>
      <c r="K25" s="69" t="s">
        <v>54</v>
      </c>
      <c r="L25" s="75"/>
      <c r="M25" s="33" t="s">
        <v>84</v>
      </c>
      <c r="N25" s="89"/>
      <c r="O25" s="35">
        <f>IFERROR(IF(I25="",0,IF(AND(I25&gt;=請求書!$B$5,I25&lt;=請求書!$B$6),ROUNDDOWN(J25/L25,-1),0)),0)</f>
        <v>0</v>
      </c>
      <c r="P25" s="69" t="s">
        <v>54</v>
      </c>
      <c r="Q25" s="34"/>
      <c r="R25" s="59" t="s">
        <v>54</v>
      </c>
      <c r="S25" s="35">
        <f t="shared" si="0"/>
        <v>0</v>
      </c>
      <c r="T25" s="59" t="s">
        <v>54</v>
      </c>
      <c r="U25" s="35">
        <f t="shared" si="1"/>
        <v>0</v>
      </c>
      <c r="V25" s="59" t="s">
        <v>54</v>
      </c>
    </row>
    <row r="26" spans="1:22" s="19" customFormat="1" ht="30" customHeight="1">
      <c r="A26" s="90" t="s">
        <v>92</v>
      </c>
      <c r="B26" s="249" t="s">
        <v>93</v>
      </c>
      <c r="C26" s="249"/>
      <c r="D26" s="249"/>
      <c r="E26" s="249"/>
      <c r="F26" s="249"/>
      <c r="G26" s="249"/>
      <c r="H26" s="249"/>
      <c r="I26" s="249"/>
      <c r="J26" s="249"/>
      <c r="K26" s="249"/>
      <c r="L26" s="249"/>
      <c r="M26" s="249"/>
      <c r="N26" s="250"/>
      <c r="O26" s="291" t="s">
        <v>63</v>
      </c>
      <c r="P26" s="292"/>
      <c r="Q26" s="94">
        <f>COUNTA($B$10:$B$26)-2</f>
        <v>0</v>
      </c>
      <c r="R26" s="95" t="s">
        <v>62</v>
      </c>
      <c r="S26" s="94">
        <f>_xlfn.AGGREGATE(9,5,$S10:$S25)-$S10</f>
        <v>0</v>
      </c>
      <c r="T26" s="95" t="s">
        <v>54</v>
      </c>
      <c r="U26" s="94">
        <f>_xlfn.AGGREGATE(9,5,$U10:$U25)-$U10</f>
        <v>0</v>
      </c>
      <c r="V26" s="95" t="s">
        <v>54</v>
      </c>
    </row>
    <row r="27" spans="1:22" s="19" customFormat="1" ht="19.5" customHeight="1">
      <c r="A27" s="90" t="s">
        <v>95</v>
      </c>
      <c r="B27" s="302" t="s">
        <v>101</v>
      </c>
      <c r="C27" s="302"/>
      <c r="D27" s="302"/>
      <c r="E27" s="302"/>
      <c r="F27" s="302"/>
      <c r="G27" s="302"/>
      <c r="H27" s="302"/>
      <c r="I27" s="302"/>
      <c r="J27" s="302"/>
      <c r="K27" s="302"/>
      <c r="S27" s="15"/>
      <c r="T27" s="15"/>
      <c r="U27" s="15"/>
      <c r="V27" s="15"/>
    </row>
    <row r="28" spans="1:22" s="19" customFormat="1" ht="19.5" customHeight="1">
      <c r="A28" s="90" t="s">
        <v>100</v>
      </c>
      <c r="B28" s="301" t="str">
        <f>"月額上限額は、国立幼稚園："&amp;TEXT(請求書!B12,"#,##0円")&amp;"、私立幼稚園："&amp;TEXT(請求書!B13,"#,##0円")&amp;"、特別支援学校幼稚部："&amp;TEXT(請求書!B14,"#,##0円")&amp;"です"</f>
        <v>月額上限額は、国立幼稚園：8,700円、私立幼稚園：25,700円、特別支援学校幼稚部：400円です</v>
      </c>
      <c r="C28" s="301"/>
      <c r="D28" s="301"/>
      <c r="E28" s="301"/>
      <c r="F28" s="301"/>
      <c r="G28" s="301"/>
      <c r="H28" s="301"/>
      <c r="I28" s="301"/>
      <c r="J28" s="301"/>
      <c r="K28" s="301"/>
      <c r="S28" s="300">
        <f>DATE(請求書!AO1,請求書!AU1,請求書!AY1)</f>
        <v>45422</v>
      </c>
      <c r="T28" s="300"/>
      <c r="U28" s="300"/>
      <c r="V28" s="300"/>
    </row>
    <row r="29" spans="1:22" s="19" customFormat="1" ht="26.25" customHeight="1">
      <c r="B29" s="299" t="s">
        <v>96</v>
      </c>
      <c r="C29" s="299"/>
      <c r="D29" s="299"/>
      <c r="E29" s="299"/>
      <c r="F29" s="299"/>
      <c r="G29" s="299"/>
      <c r="H29" s="299"/>
      <c r="I29" s="299"/>
      <c r="J29" s="299"/>
      <c r="K29" s="299"/>
      <c r="L29" s="289" t="s">
        <v>58</v>
      </c>
      <c r="M29" s="298"/>
      <c r="N29" s="290"/>
      <c r="O29" s="293" t="str">
        <f>IF(請求書!K26="","",請求書!K26)</f>
        <v/>
      </c>
      <c r="P29" s="293"/>
      <c r="Q29" s="293"/>
      <c r="R29" s="293"/>
      <c r="S29" s="293"/>
      <c r="T29" s="293"/>
      <c r="U29" s="293"/>
      <c r="V29" s="294"/>
    </row>
    <row r="30" spans="1:22" s="19" customFormat="1" ht="26.25" customHeight="1">
      <c r="L30" s="295" t="s">
        <v>59</v>
      </c>
      <c r="M30" s="296"/>
      <c r="N30" s="297"/>
      <c r="O30" s="293" t="str">
        <f>IF(請求書!AH26&lt;&gt;"",請求書!AH26,IF(請求書!AH22&lt;&gt;"",請求書!AH22,"‐"))</f>
        <v>‐</v>
      </c>
      <c r="P30" s="293"/>
      <c r="Q30" s="293"/>
      <c r="R30" s="293"/>
      <c r="S30" s="293"/>
      <c r="T30" s="293"/>
      <c r="U30" s="293"/>
      <c r="V30" s="294"/>
    </row>
    <row r="31" spans="1:22" s="19" customFormat="1" ht="26.25" customHeight="1">
      <c r="A31" s="25" t="s">
        <v>61</v>
      </c>
      <c r="B31" s="24"/>
      <c r="C31" s="24"/>
      <c r="D31" s="24"/>
      <c r="E31" s="24"/>
      <c r="F31" s="24"/>
      <c r="G31" s="24"/>
      <c r="H31" s="24"/>
      <c r="I31" s="24"/>
      <c r="L31" s="295" t="s">
        <v>60</v>
      </c>
      <c r="M31" s="296"/>
      <c r="N31" s="297"/>
      <c r="O31" s="303" t="str">
        <f>IF(請求書!K17="","",請求書!AH18&amp;"　"&amp;請求書!K17)</f>
        <v/>
      </c>
      <c r="P31" s="303"/>
      <c r="Q31" s="303"/>
      <c r="R31" s="303"/>
      <c r="S31" s="303"/>
      <c r="T31" s="303"/>
      <c r="U31" s="303"/>
      <c r="V31" s="304"/>
    </row>
  </sheetData>
  <sheetProtection sheet="1" objects="1" scenarios="1" formatCells="0" sort="0" autoFilter="0"/>
  <dataConsolidate/>
  <mergeCells count="35">
    <mergeCell ref="S1:T1"/>
    <mergeCell ref="U1:V1"/>
    <mergeCell ref="A2:V2"/>
    <mergeCell ref="D4:E4"/>
    <mergeCell ref="F4:G4"/>
    <mergeCell ref="H4:I4"/>
    <mergeCell ref="O4:P4"/>
    <mergeCell ref="Q4:V4"/>
    <mergeCell ref="A8:A9"/>
    <mergeCell ref="B8:D8"/>
    <mergeCell ref="E8:E9"/>
    <mergeCell ref="F8:H8"/>
    <mergeCell ref="I8:N8"/>
    <mergeCell ref="B26:N26"/>
    <mergeCell ref="O26:P26"/>
    <mergeCell ref="S6:T7"/>
    <mergeCell ref="U6:V6"/>
    <mergeCell ref="U7:V7"/>
    <mergeCell ref="O8:P9"/>
    <mergeCell ref="Q8:R9"/>
    <mergeCell ref="S8:T9"/>
    <mergeCell ref="U8:V9"/>
    <mergeCell ref="G9:H9"/>
    <mergeCell ref="J9:K9"/>
    <mergeCell ref="L9:M9"/>
    <mergeCell ref="L30:N30"/>
    <mergeCell ref="O30:V30"/>
    <mergeCell ref="L31:N31"/>
    <mergeCell ref="O31:V31"/>
    <mergeCell ref="B27:K27"/>
    <mergeCell ref="B28:K28"/>
    <mergeCell ref="S28:V28"/>
    <mergeCell ref="B29:K29"/>
    <mergeCell ref="L29:N29"/>
    <mergeCell ref="O29:V29"/>
  </mergeCells>
  <phoneticPr fontId="3"/>
  <conditionalFormatting sqref="L10:L25">
    <cfRule type="expression" dxfId="1" priority="1">
      <formula>$N10&gt;0</formula>
    </cfRule>
  </conditionalFormatting>
  <dataValidations count="4">
    <dataValidation type="list" allowBlank="1" showInputMessage="1" showErrorMessage="1" sqref="F10:F25" xr:uid="{00000000-0002-0000-0700-000000000000}">
      <formula1>"月額,日額,時間"</formula1>
    </dataValidation>
    <dataValidation type="date" operator="greaterThanOrEqual" allowBlank="1" showInputMessage="1" showErrorMessage="1" error="20XX年X月X日の形式で入力してください" sqref="D10:D25 I10:I25 N10:N25" xr:uid="{00000000-0002-0000-0700-000001000000}">
      <formula1>40269</formula1>
    </dataValidation>
    <dataValidation type="whole" allowBlank="1" showInputMessage="1" showErrorMessage="1" sqref="L10:L25" xr:uid="{00000000-0002-0000-0700-000002000000}">
      <formula1>1</formula1>
      <formula2>31</formula2>
    </dataValidation>
    <dataValidation allowBlank="1" showInputMessage="1" sqref="G11:G25 J11:J25" xr:uid="{00000000-0002-0000-0700-000003000000}"/>
  </dataValidations>
  <printOptions horizontalCentered="1"/>
  <pageMargins left="0.51181102362204722" right="0.51181102362204722" top="0.74803149606299213" bottom="0.74803149606299213" header="0.31496062992125984" footer="0.31496062992125984"/>
  <pageSetup paperSize="9" scale="7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1"/>
  <sheetViews>
    <sheetView showGridLines="0" zoomScaleNormal="100" zoomScaleSheetLayoutView="100" workbookViewId="0"/>
  </sheetViews>
  <sheetFormatPr defaultColWidth="2" defaultRowHeight="14"/>
  <cols>
    <col min="1" max="1" width="4.59765625" style="10" customWidth="1"/>
    <col min="2" max="3" width="17.09765625" style="10" customWidth="1"/>
    <col min="4" max="4" width="12.09765625" style="10" customWidth="1"/>
    <col min="5" max="5" width="7.69921875" style="10" bestFit="1" customWidth="1"/>
    <col min="6" max="7" width="9.296875" style="10" customWidth="1"/>
    <col min="8" max="8" width="4" style="10" customWidth="1"/>
    <col min="9" max="9" width="12.09765625" style="10" customWidth="1"/>
    <col min="10" max="10" width="9.296875" style="10" customWidth="1"/>
    <col min="11" max="11" width="4" style="10" customWidth="1"/>
    <col min="12" max="13" width="7.3984375" style="10" customWidth="1"/>
    <col min="14" max="14" width="12.09765625" style="10" customWidth="1"/>
    <col min="15" max="15" width="10.3984375" style="10" customWidth="1"/>
    <col min="16" max="16" width="4" style="10" customWidth="1"/>
    <col min="17" max="17" width="12.8984375" style="10" customWidth="1"/>
    <col min="18" max="18" width="4" style="10" customWidth="1"/>
    <col min="19" max="19" width="12.8984375" style="10" customWidth="1"/>
    <col min="20" max="20" width="4" style="10" customWidth="1"/>
    <col min="21" max="21" width="12.8984375" style="10" customWidth="1"/>
    <col min="22" max="22" width="4" style="10" customWidth="1"/>
    <col min="23" max="16384" width="2" style="10"/>
  </cols>
  <sheetData>
    <row r="1" spans="1:22" ht="18.75" customHeight="1">
      <c r="S1" s="287">
        <f ca="1">IF(B11&lt;&gt;"",_xlfn.SHEET()-2,0)</f>
        <v>0</v>
      </c>
      <c r="T1" s="288"/>
      <c r="U1" s="259">
        <f>COUNTA(Top:End!B11)</f>
        <v>0</v>
      </c>
      <c r="V1" s="260"/>
    </row>
    <row r="2" spans="1:22" ht="18.75" customHeight="1">
      <c r="A2" s="273" t="s">
        <v>47</v>
      </c>
      <c r="B2" s="273"/>
      <c r="C2" s="273"/>
      <c r="D2" s="273"/>
      <c r="E2" s="273"/>
      <c r="F2" s="273"/>
      <c r="G2" s="273"/>
      <c r="H2" s="273"/>
      <c r="I2" s="273"/>
      <c r="J2" s="273"/>
      <c r="K2" s="273"/>
      <c r="L2" s="273"/>
      <c r="M2" s="273"/>
      <c r="N2" s="273"/>
      <c r="O2" s="273"/>
      <c r="P2" s="273"/>
      <c r="Q2" s="273"/>
      <c r="R2" s="273"/>
      <c r="S2" s="273"/>
      <c r="T2" s="273"/>
      <c r="U2" s="273"/>
      <c r="V2" s="273"/>
    </row>
    <row r="3" spans="1:22" s="2" customFormat="1" ht="11.25" customHeight="1">
      <c r="B3" s="16"/>
    </row>
    <row r="4" spans="1:22" s="41" customFormat="1" ht="23.25" customHeight="1">
      <c r="C4" s="77" t="s">
        <v>90</v>
      </c>
      <c r="D4" s="274">
        <f>IF(請求書!U7="","",請求書!U7)</f>
        <v>2024</v>
      </c>
      <c r="E4" s="274"/>
      <c r="F4" s="248">
        <f>請求書!K30</f>
        <v>6</v>
      </c>
      <c r="G4" s="248"/>
      <c r="H4" s="275">
        <f>IF(請求書!AC7="","",請求書!AC7)</f>
        <v>4</v>
      </c>
      <c r="I4" s="276"/>
      <c r="O4" s="289" t="s">
        <v>44</v>
      </c>
      <c r="P4" s="290"/>
      <c r="Q4" s="284" t="str">
        <f>IF(請求書!K22="","",請求書!K22)</f>
        <v/>
      </c>
      <c r="R4" s="285"/>
      <c r="S4" s="285"/>
      <c r="T4" s="285"/>
      <c r="U4" s="285"/>
      <c r="V4" s="286"/>
    </row>
    <row r="5" spans="1:22" s="41" customFormat="1" ht="11.25" customHeight="1">
      <c r="A5" s="42"/>
      <c r="B5" s="42"/>
      <c r="M5" s="71"/>
      <c r="N5" s="71"/>
      <c r="O5" s="71"/>
      <c r="P5" s="71"/>
    </row>
    <row r="6" spans="1:22" ht="16.5" customHeight="1">
      <c r="A6" s="17" t="s">
        <v>65</v>
      </c>
      <c r="B6" s="11"/>
      <c r="C6" s="11"/>
      <c r="G6" s="76"/>
      <c r="S6" s="269" t="s">
        <v>99</v>
      </c>
      <c r="T6" s="270"/>
      <c r="U6" s="267" t="str">
        <f>IF(請求書!K24="","",請求書!K24)</f>
        <v/>
      </c>
      <c r="V6" s="268"/>
    </row>
    <row r="7" spans="1:22" s="2" customFormat="1" ht="16.5" customHeight="1">
      <c r="B7" s="16"/>
      <c r="S7" s="271"/>
      <c r="T7" s="272"/>
      <c r="U7" s="265" t="str">
        <f>請求書!W24</f>
        <v/>
      </c>
      <c r="V7" s="266"/>
    </row>
    <row r="8" spans="1:22" s="11" customFormat="1" ht="15" customHeight="1">
      <c r="A8" s="254" t="s">
        <v>45</v>
      </c>
      <c r="B8" s="251" t="s">
        <v>52</v>
      </c>
      <c r="C8" s="252"/>
      <c r="D8" s="253"/>
      <c r="E8" s="254" t="s">
        <v>51</v>
      </c>
      <c r="F8" s="251" t="s">
        <v>91</v>
      </c>
      <c r="G8" s="252"/>
      <c r="H8" s="253"/>
      <c r="I8" s="251" t="str">
        <f>請求書!B4&amp;"の状況について"</f>
        <v>令和６年度の状況について</v>
      </c>
      <c r="J8" s="252"/>
      <c r="K8" s="252"/>
      <c r="L8" s="252"/>
      <c r="M8" s="252"/>
      <c r="N8" s="252"/>
      <c r="O8" s="277" t="s">
        <v>87</v>
      </c>
      <c r="P8" s="278"/>
      <c r="Q8" s="281" t="s">
        <v>97</v>
      </c>
      <c r="R8" s="282"/>
      <c r="S8" s="261" t="s">
        <v>88</v>
      </c>
      <c r="T8" s="262"/>
      <c r="U8" s="261" t="s">
        <v>89</v>
      </c>
      <c r="V8" s="262"/>
    </row>
    <row r="9" spans="1:22" s="11" customFormat="1" ht="15" customHeight="1">
      <c r="A9" s="255"/>
      <c r="B9" s="18" t="s">
        <v>53</v>
      </c>
      <c r="C9" s="57" t="s">
        <v>48</v>
      </c>
      <c r="D9" s="55" t="s">
        <v>46</v>
      </c>
      <c r="E9" s="255"/>
      <c r="F9" s="18" t="s">
        <v>94</v>
      </c>
      <c r="G9" s="257" t="s">
        <v>81</v>
      </c>
      <c r="H9" s="258"/>
      <c r="I9" s="18" t="s">
        <v>82</v>
      </c>
      <c r="J9" s="257" t="s">
        <v>83</v>
      </c>
      <c r="K9" s="257"/>
      <c r="L9" s="256" t="s">
        <v>98</v>
      </c>
      <c r="M9" s="256"/>
      <c r="N9" s="70" t="s">
        <v>86</v>
      </c>
      <c r="O9" s="279"/>
      <c r="P9" s="280"/>
      <c r="Q9" s="280"/>
      <c r="R9" s="283"/>
      <c r="S9" s="263"/>
      <c r="T9" s="264"/>
      <c r="U9" s="263"/>
      <c r="V9" s="264"/>
    </row>
    <row r="10" spans="1:22" s="11" customFormat="1" ht="18" customHeight="1">
      <c r="A10" s="43" t="s">
        <v>55</v>
      </c>
      <c r="B10" s="51" t="s">
        <v>56</v>
      </c>
      <c r="C10" s="52" t="s">
        <v>57</v>
      </c>
      <c r="D10" s="78">
        <v>42986</v>
      </c>
      <c r="E10" s="44">
        <f>IFERROR(IF(D10="","-",IF(DATEDIF(D10,請求書!$B$5,"Y")=2,"満３歳",DATEDIF(D10,請求書!$B$5,"Y"))),0)</f>
        <v>6</v>
      </c>
      <c r="F10" s="64" t="s">
        <v>80</v>
      </c>
      <c r="G10" s="53">
        <v>35000</v>
      </c>
      <c r="H10" s="56" t="s">
        <v>10</v>
      </c>
      <c r="I10" s="82">
        <v>45017</v>
      </c>
      <c r="J10" s="53">
        <v>10000</v>
      </c>
      <c r="K10" s="66" t="s">
        <v>10</v>
      </c>
      <c r="L10" s="72">
        <v>12</v>
      </c>
      <c r="M10" s="45" t="s">
        <v>85</v>
      </c>
      <c r="N10" s="86"/>
      <c r="O10" s="46">
        <f>IFERROR(IF(I10="",0,IF(AND(I10&gt;=請求書!$B$5,I10&lt;=請求書!$B$6),ROUNDDOWN(J10/L10,-1),0)),0)</f>
        <v>0</v>
      </c>
      <c r="P10" s="66" t="s">
        <v>10</v>
      </c>
      <c r="Q10" s="53">
        <v>35000</v>
      </c>
      <c r="R10" s="56" t="s">
        <v>10</v>
      </c>
      <c r="S10" s="46">
        <f>SUM(O10,Q10)</f>
        <v>35000</v>
      </c>
      <c r="T10" s="56" t="s">
        <v>10</v>
      </c>
      <c r="U10" s="46">
        <f>MIN(S10,$U$7)</f>
        <v>35000</v>
      </c>
      <c r="V10" s="56" t="s">
        <v>10</v>
      </c>
    </row>
    <row r="11" spans="1:22" s="11" customFormat="1" ht="26.25" customHeight="1">
      <c r="A11" s="14">
        <v>91</v>
      </c>
      <c r="B11" s="36"/>
      <c r="C11" s="37"/>
      <c r="D11" s="79"/>
      <c r="E11" s="47" t="str">
        <f>IFERROR(IF(D11="","-",IF(DATEDIF(D11,請求書!$B$5,"Y")=2,"満３歳",DATEDIF(D11,請求書!$B$5,"Y"))),0)</f>
        <v>-</v>
      </c>
      <c r="F11" s="91"/>
      <c r="G11" s="39"/>
      <c r="H11" s="65" t="s">
        <v>54</v>
      </c>
      <c r="I11" s="83"/>
      <c r="J11" s="39"/>
      <c r="K11" s="67" t="s">
        <v>54</v>
      </c>
      <c r="L11" s="73"/>
      <c r="M11" s="38" t="s">
        <v>84</v>
      </c>
      <c r="N11" s="87"/>
      <c r="O11" s="40">
        <f>IFERROR(IF(I11="",0,IF(AND(I11&gt;=請求書!$B$5,I11&lt;=請求書!$B$6),ROUNDDOWN(J11/L11,-1),0)),0)</f>
        <v>0</v>
      </c>
      <c r="P11" s="67" t="s">
        <v>54</v>
      </c>
      <c r="Q11" s="39"/>
      <c r="R11" s="54" t="s">
        <v>54</v>
      </c>
      <c r="S11" s="40">
        <f t="shared" ref="S11:S25" si="0">SUM(O11,Q11)</f>
        <v>0</v>
      </c>
      <c r="T11" s="54" t="s">
        <v>54</v>
      </c>
      <c r="U11" s="40">
        <f t="shared" ref="U11:U25" si="1">MIN(S11,$U$7)</f>
        <v>0</v>
      </c>
      <c r="V11" s="54" t="s">
        <v>54</v>
      </c>
    </row>
    <row r="12" spans="1:22" s="11" customFormat="1" ht="26.25" customHeight="1">
      <c r="A12" s="20">
        <v>92</v>
      </c>
      <c r="B12" s="26"/>
      <c r="C12" s="27"/>
      <c r="D12" s="80"/>
      <c r="E12" s="21" t="str">
        <f>IFERROR(IF(D12="","-",IF(DATEDIF(D12,請求書!$B$5,"Y")=2,"満３歳",DATEDIF(D12,請求書!$B$5,"Y"))),0)</f>
        <v>-</v>
      </c>
      <c r="F12" s="92"/>
      <c r="G12" s="28"/>
      <c r="H12" s="58" t="s">
        <v>54</v>
      </c>
      <c r="I12" s="84"/>
      <c r="J12" s="28"/>
      <c r="K12" s="68" t="s">
        <v>54</v>
      </c>
      <c r="L12" s="74"/>
      <c r="M12" s="22" t="s">
        <v>84</v>
      </c>
      <c r="N12" s="88"/>
      <c r="O12" s="23">
        <f>IFERROR(IF(I12="",0,IF(AND(I12&gt;=請求書!$B$5,I12&lt;=請求書!$B$6),ROUNDDOWN(J12/L12,-1),0)),0)</f>
        <v>0</v>
      </c>
      <c r="P12" s="68" t="s">
        <v>54</v>
      </c>
      <c r="Q12" s="28"/>
      <c r="R12" s="58" t="s">
        <v>54</v>
      </c>
      <c r="S12" s="23">
        <f t="shared" si="0"/>
        <v>0</v>
      </c>
      <c r="T12" s="58" t="s">
        <v>54</v>
      </c>
      <c r="U12" s="23">
        <f t="shared" si="1"/>
        <v>0</v>
      </c>
      <c r="V12" s="58" t="s">
        <v>54</v>
      </c>
    </row>
    <row r="13" spans="1:22" s="11" customFormat="1" ht="26.25" customHeight="1">
      <c r="A13" s="20">
        <v>93</v>
      </c>
      <c r="B13" s="26"/>
      <c r="C13" s="27"/>
      <c r="D13" s="80"/>
      <c r="E13" s="21" t="str">
        <f>IFERROR(IF(D13="","-",IF(DATEDIF(D13,請求書!$B$5,"Y")=2,"満３歳",DATEDIF(D13,請求書!$B$5,"Y"))),0)</f>
        <v>-</v>
      </c>
      <c r="F13" s="92"/>
      <c r="G13" s="28"/>
      <c r="H13" s="58" t="s">
        <v>54</v>
      </c>
      <c r="I13" s="84"/>
      <c r="J13" s="28"/>
      <c r="K13" s="68" t="s">
        <v>54</v>
      </c>
      <c r="L13" s="74"/>
      <c r="M13" s="22" t="s">
        <v>84</v>
      </c>
      <c r="N13" s="88"/>
      <c r="O13" s="23">
        <f>IFERROR(IF(I13="",0,IF(AND(I13&gt;=請求書!$B$5,I13&lt;=請求書!$B$6),ROUNDDOWN(J13/L13,-1),0)),0)</f>
        <v>0</v>
      </c>
      <c r="P13" s="68" t="s">
        <v>54</v>
      </c>
      <c r="Q13" s="28"/>
      <c r="R13" s="58" t="s">
        <v>54</v>
      </c>
      <c r="S13" s="23">
        <f t="shared" si="0"/>
        <v>0</v>
      </c>
      <c r="T13" s="58" t="s">
        <v>54</v>
      </c>
      <c r="U13" s="23">
        <f t="shared" si="1"/>
        <v>0</v>
      </c>
      <c r="V13" s="58" t="s">
        <v>54</v>
      </c>
    </row>
    <row r="14" spans="1:22" s="11" customFormat="1" ht="26.25" customHeight="1">
      <c r="A14" s="20">
        <v>94</v>
      </c>
      <c r="B14" s="26"/>
      <c r="C14" s="27"/>
      <c r="D14" s="80"/>
      <c r="E14" s="21" t="str">
        <f>IFERROR(IF(D14="","-",IF(DATEDIF(D14,請求書!$B$5,"Y")=2,"満３歳",DATEDIF(D14,請求書!$B$5,"Y"))),0)</f>
        <v>-</v>
      </c>
      <c r="F14" s="92"/>
      <c r="G14" s="28"/>
      <c r="H14" s="58" t="s">
        <v>54</v>
      </c>
      <c r="I14" s="84"/>
      <c r="J14" s="28"/>
      <c r="K14" s="68" t="s">
        <v>54</v>
      </c>
      <c r="L14" s="74"/>
      <c r="M14" s="22" t="s">
        <v>84</v>
      </c>
      <c r="N14" s="88"/>
      <c r="O14" s="23">
        <f>IFERROR(IF(I14="",0,IF(AND(I14&gt;=請求書!$B$5,I14&lt;=請求書!$B$6),ROUNDDOWN(J14/L14,-1),0)),0)</f>
        <v>0</v>
      </c>
      <c r="P14" s="68" t="s">
        <v>54</v>
      </c>
      <c r="Q14" s="28"/>
      <c r="R14" s="58" t="s">
        <v>54</v>
      </c>
      <c r="S14" s="23">
        <f t="shared" si="0"/>
        <v>0</v>
      </c>
      <c r="T14" s="58" t="s">
        <v>54</v>
      </c>
      <c r="U14" s="23">
        <f t="shared" si="1"/>
        <v>0</v>
      </c>
      <c r="V14" s="58" t="s">
        <v>54</v>
      </c>
    </row>
    <row r="15" spans="1:22" s="11" customFormat="1" ht="26.25" customHeight="1">
      <c r="A15" s="20">
        <v>95</v>
      </c>
      <c r="B15" s="26"/>
      <c r="C15" s="27"/>
      <c r="D15" s="80"/>
      <c r="E15" s="21" t="str">
        <f>IFERROR(IF(D15="","-",IF(DATEDIF(D15,請求書!$B$5,"Y")=2,"満３歳",DATEDIF(D15,請求書!$B$5,"Y"))),0)</f>
        <v>-</v>
      </c>
      <c r="F15" s="92"/>
      <c r="G15" s="28"/>
      <c r="H15" s="58" t="s">
        <v>54</v>
      </c>
      <c r="I15" s="84"/>
      <c r="J15" s="28"/>
      <c r="K15" s="68" t="s">
        <v>54</v>
      </c>
      <c r="L15" s="74"/>
      <c r="M15" s="22" t="s">
        <v>84</v>
      </c>
      <c r="N15" s="88"/>
      <c r="O15" s="23">
        <f>IFERROR(IF(I15="",0,IF(AND(I15&gt;=請求書!$B$5,I15&lt;=請求書!$B$6),ROUNDDOWN(J15/L15,-1),0)),0)</f>
        <v>0</v>
      </c>
      <c r="P15" s="68" t="s">
        <v>54</v>
      </c>
      <c r="Q15" s="28"/>
      <c r="R15" s="58" t="s">
        <v>54</v>
      </c>
      <c r="S15" s="23">
        <f t="shared" si="0"/>
        <v>0</v>
      </c>
      <c r="T15" s="58" t="s">
        <v>54</v>
      </c>
      <c r="U15" s="23">
        <f t="shared" si="1"/>
        <v>0</v>
      </c>
      <c r="V15" s="58" t="s">
        <v>54</v>
      </c>
    </row>
    <row r="16" spans="1:22" s="11" customFormat="1" ht="26.25" customHeight="1">
      <c r="A16" s="20">
        <v>96</v>
      </c>
      <c r="B16" s="26"/>
      <c r="C16" s="27"/>
      <c r="D16" s="80"/>
      <c r="E16" s="21" t="str">
        <f>IFERROR(IF(D16="","-",IF(DATEDIF(D16,請求書!$B$5,"Y")=2,"満３歳",DATEDIF(D16,請求書!$B$5,"Y"))),0)</f>
        <v>-</v>
      </c>
      <c r="F16" s="92"/>
      <c r="G16" s="28"/>
      <c r="H16" s="58" t="s">
        <v>54</v>
      </c>
      <c r="I16" s="84"/>
      <c r="J16" s="28"/>
      <c r="K16" s="68" t="s">
        <v>54</v>
      </c>
      <c r="L16" s="74"/>
      <c r="M16" s="22" t="s">
        <v>84</v>
      </c>
      <c r="N16" s="88"/>
      <c r="O16" s="23">
        <f>IFERROR(IF(I16="",0,IF(AND(I16&gt;=請求書!$B$5,I16&lt;=請求書!$B$6),ROUNDDOWN(J16/L16,-1),0)),0)</f>
        <v>0</v>
      </c>
      <c r="P16" s="68" t="s">
        <v>54</v>
      </c>
      <c r="Q16" s="28"/>
      <c r="R16" s="58" t="s">
        <v>54</v>
      </c>
      <c r="S16" s="23">
        <f t="shared" si="0"/>
        <v>0</v>
      </c>
      <c r="T16" s="58" t="s">
        <v>54</v>
      </c>
      <c r="U16" s="23">
        <f t="shared" si="1"/>
        <v>0</v>
      </c>
      <c r="V16" s="58" t="s">
        <v>54</v>
      </c>
    </row>
    <row r="17" spans="1:22" s="11" customFormat="1" ht="26.25" customHeight="1">
      <c r="A17" s="20">
        <v>97</v>
      </c>
      <c r="B17" s="26"/>
      <c r="C17" s="27"/>
      <c r="D17" s="80"/>
      <c r="E17" s="21" t="str">
        <f>IFERROR(IF(D17="","-",IF(DATEDIF(D17,請求書!$B$5,"Y")=2,"満３歳",DATEDIF(D17,請求書!$B$5,"Y"))),0)</f>
        <v>-</v>
      </c>
      <c r="F17" s="92"/>
      <c r="G17" s="28"/>
      <c r="H17" s="58" t="s">
        <v>54</v>
      </c>
      <c r="I17" s="84"/>
      <c r="J17" s="28"/>
      <c r="K17" s="68" t="s">
        <v>54</v>
      </c>
      <c r="L17" s="74"/>
      <c r="M17" s="22" t="s">
        <v>84</v>
      </c>
      <c r="N17" s="88"/>
      <c r="O17" s="23">
        <f>IFERROR(IF(I17="",0,IF(AND(I17&gt;=請求書!$B$5,I17&lt;=請求書!$B$6),ROUNDDOWN(J17/L17,-1),0)),0)</f>
        <v>0</v>
      </c>
      <c r="P17" s="68" t="s">
        <v>54</v>
      </c>
      <c r="Q17" s="28"/>
      <c r="R17" s="58" t="s">
        <v>54</v>
      </c>
      <c r="S17" s="23">
        <f t="shared" si="0"/>
        <v>0</v>
      </c>
      <c r="T17" s="58" t="s">
        <v>54</v>
      </c>
      <c r="U17" s="23">
        <f t="shared" si="1"/>
        <v>0</v>
      </c>
      <c r="V17" s="58" t="s">
        <v>54</v>
      </c>
    </row>
    <row r="18" spans="1:22" s="11" customFormat="1" ht="26.25" customHeight="1">
      <c r="A18" s="20">
        <v>98</v>
      </c>
      <c r="B18" s="26"/>
      <c r="C18" s="27"/>
      <c r="D18" s="80"/>
      <c r="E18" s="21" t="str">
        <f>IFERROR(IF(D18="","-",IF(DATEDIF(D18,請求書!$B$5,"Y")=2,"満３歳",DATEDIF(D18,請求書!$B$5,"Y"))),0)</f>
        <v>-</v>
      </c>
      <c r="F18" s="92"/>
      <c r="G18" s="28"/>
      <c r="H18" s="58" t="s">
        <v>54</v>
      </c>
      <c r="I18" s="84"/>
      <c r="J18" s="28"/>
      <c r="K18" s="68" t="s">
        <v>54</v>
      </c>
      <c r="L18" s="74"/>
      <c r="M18" s="22" t="s">
        <v>84</v>
      </c>
      <c r="N18" s="88"/>
      <c r="O18" s="23">
        <f>IFERROR(IF(I18="",0,IF(AND(I18&gt;=請求書!$B$5,I18&lt;=請求書!$B$6),ROUNDDOWN(J18/L18,-1),0)),0)</f>
        <v>0</v>
      </c>
      <c r="P18" s="68" t="s">
        <v>54</v>
      </c>
      <c r="Q18" s="28"/>
      <c r="R18" s="58" t="s">
        <v>54</v>
      </c>
      <c r="S18" s="23">
        <f t="shared" si="0"/>
        <v>0</v>
      </c>
      <c r="T18" s="58" t="s">
        <v>54</v>
      </c>
      <c r="U18" s="23">
        <f t="shared" si="1"/>
        <v>0</v>
      </c>
      <c r="V18" s="58" t="s">
        <v>54</v>
      </c>
    </row>
    <row r="19" spans="1:22" s="11" customFormat="1" ht="26.25" customHeight="1">
      <c r="A19" s="20">
        <v>99</v>
      </c>
      <c r="B19" s="26"/>
      <c r="C19" s="27"/>
      <c r="D19" s="80"/>
      <c r="E19" s="21" t="str">
        <f>IFERROR(IF(D19="","-",IF(DATEDIF(D19,請求書!$B$5,"Y")=2,"満３歳",DATEDIF(D19,請求書!$B$5,"Y"))),0)</f>
        <v>-</v>
      </c>
      <c r="F19" s="92"/>
      <c r="G19" s="28"/>
      <c r="H19" s="58" t="s">
        <v>54</v>
      </c>
      <c r="I19" s="84"/>
      <c r="J19" s="28"/>
      <c r="K19" s="68" t="s">
        <v>54</v>
      </c>
      <c r="L19" s="74"/>
      <c r="M19" s="22" t="s">
        <v>84</v>
      </c>
      <c r="N19" s="88"/>
      <c r="O19" s="23">
        <f>IFERROR(IF(I19="",0,IF(AND(I19&gt;=請求書!$B$5,I19&lt;=請求書!$B$6),ROUNDDOWN(J19/L19,-1),0)),0)</f>
        <v>0</v>
      </c>
      <c r="P19" s="68" t="s">
        <v>54</v>
      </c>
      <c r="Q19" s="28"/>
      <c r="R19" s="58" t="s">
        <v>54</v>
      </c>
      <c r="S19" s="23">
        <f t="shared" si="0"/>
        <v>0</v>
      </c>
      <c r="T19" s="58" t="s">
        <v>54</v>
      </c>
      <c r="U19" s="23">
        <f t="shared" si="1"/>
        <v>0</v>
      </c>
      <c r="V19" s="58" t="s">
        <v>54</v>
      </c>
    </row>
    <row r="20" spans="1:22" s="11" customFormat="1" ht="26.25" customHeight="1">
      <c r="A20" s="20">
        <v>100</v>
      </c>
      <c r="B20" s="26"/>
      <c r="C20" s="27"/>
      <c r="D20" s="80"/>
      <c r="E20" s="21" t="str">
        <f>IFERROR(IF(D20="","-",IF(DATEDIF(D20,請求書!$B$5,"Y")=2,"満３歳",DATEDIF(D20,請求書!$B$5,"Y"))),0)</f>
        <v>-</v>
      </c>
      <c r="F20" s="92"/>
      <c r="G20" s="28"/>
      <c r="H20" s="58" t="s">
        <v>54</v>
      </c>
      <c r="I20" s="84"/>
      <c r="J20" s="28"/>
      <c r="K20" s="68" t="s">
        <v>54</v>
      </c>
      <c r="L20" s="74"/>
      <c r="M20" s="22" t="s">
        <v>84</v>
      </c>
      <c r="N20" s="88"/>
      <c r="O20" s="23">
        <f>IFERROR(IF(I20="",0,IF(AND(I20&gt;=請求書!$B$5,I20&lt;=請求書!$B$6),ROUNDDOWN(J20/L20,-1),0)),0)</f>
        <v>0</v>
      </c>
      <c r="P20" s="68" t="s">
        <v>54</v>
      </c>
      <c r="Q20" s="28"/>
      <c r="R20" s="58" t="s">
        <v>54</v>
      </c>
      <c r="S20" s="23">
        <f t="shared" si="0"/>
        <v>0</v>
      </c>
      <c r="T20" s="58" t="s">
        <v>54</v>
      </c>
      <c r="U20" s="23">
        <f t="shared" si="1"/>
        <v>0</v>
      </c>
      <c r="V20" s="58" t="s">
        <v>54</v>
      </c>
    </row>
    <row r="21" spans="1:22" s="11" customFormat="1" ht="26.25" customHeight="1">
      <c r="A21" s="20">
        <v>101</v>
      </c>
      <c r="B21" s="26"/>
      <c r="C21" s="27"/>
      <c r="D21" s="80"/>
      <c r="E21" s="21" t="str">
        <f>IFERROR(IF(D21="","-",IF(DATEDIF(D21,請求書!$B$5,"Y")=2,"満３歳",DATEDIF(D21,請求書!$B$5,"Y"))),0)</f>
        <v>-</v>
      </c>
      <c r="F21" s="92"/>
      <c r="G21" s="28"/>
      <c r="H21" s="58" t="s">
        <v>54</v>
      </c>
      <c r="I21" s="84"/>
      <c r="J21" s="28"/>
      <c r="K21" s="68" t="s">
        <v>54</v>
      </c>
      <c r="L21" s="74"/>
      <c r="M21" s="22" t="s">
        <v>84</v>
      </c>
      <c r="N21" s="88"/>
      <c r="O21" s="23">
        <f>IFERROR(IF(I21="",0,IF(AND(I21&gt;=請求書!$B$5,I21&lt;=請求書!$B$6),ROUNDDOWN(J21/L21,-1),0)),0)</f>
        <v>0</v>
      </c>
      <c r="P21" s="68" t="s">
        <v>54</v>
      </c>
      <c r="Q21" s="28"/>
      <c r="R21" s="58" t="s">
        <v>54</v>
      </c>
      <c r="S21" s="23">
        <f t="shared" si="0"/>
        <v>0</v>
      </c>
      <c r="T21" s="58" t="s">
        <v>54</v>
      </c>
      <c r="U21" s="23">
        <f t="shared" si="1"/>
        <v>0</v>
      </c>
      <c r="V21" s="58" t="s">
        <v>54</v>
      </c>
    </row>
    <row r="22" spans="1:22" s="11" customFormat="1" ht="26.25" customHeight="1">
      <c r="A22" s="20">
        <v>102</v>
      </c>
      <c r="B22" s="26"/>
      <c r="C22" s="27"/>
      <c r="D22" s="80"/>
      <c r="E22" s="21" t="str">
        <f>IFERROR(IF(D22="","-",IF(DATEDIF(D22,請求書!$B$5,"Y")=2,"満３歳",DATEDIF(D22,請求書!$B$5,"Y"))),0)</f>
        <v>-</v>
      </c>
      <c r="F22" s="92"/>
      <c r="G22" s="28"/>
      <c r="H22" s="58" t="s">
        <v>54</v>
      </c>
      <c r="I22" s="84"/>
      <c r="J22" s="28"/>
      <c r="K22" s="68" t="s">
        <v>54</v>
      </c>
      <c r="L22" s="74"/>
      <c r="M22" s="22" t="s">
        <v>84</v>
      </c>
      <c r="N22" s="88"/>
      <c r="O22" s="23">
        <f>IFERROR(IF(I22="",0,IF(AND(I22&gt;=請求書!$B$5,I22&lt;=請求書!$B$6),ROUNDDOWN(J22/L22,-1),0)),0)</f>
        <v>0</v>
      </c>
      <c r="P22" s="68" t="s">
        <v>54</v>
      </c>
      <c r="Q22" s="28"/>
      <c r="R22" s="58" t="s">
        <v>54</v>
      </c>
      <c r="S22" s="23">
        <f t="shared" si="0"/>
        <v>0</v>
      </c>
      <c r="T22" s="58" t="s">
        <v>54</v>
      </c>
      <c r="U22" s="23">
        <f t="shared" si="1"/>
        <v>0</v>
      </c>
      <c r="V22" s="58" t="s">
        <v>54</v>
      </c>
    </row>
    <row r="23" spans="1:22" s="11" customFormat="1" ht="26.25" customHeight="1">
      <c r="A23" s="20">
        <v>103</v>
      </c>
      <c r="B23" s="26"/>
      <c r="C23" s="27"/>
      <c r="D23" s="80"/>
      <c r="E23" s="21" t="str">
        <f>IFERROR(IF(D23="","-",IF(DATEDIF(D23,請求書!$B$5,"Y")=2,"満３歳",DATEDIF(D23,請求書!$B$5,"Y"))),0)</f>
        <v>-</v>
      </c>
      <c r="F23" s="92"/>
      <c r="G23" s="28"/>
      <c r="H23" s="58" t="s">
        <v>54</v>
      </c>
      <c r="I23" s="84"/>
      <c r="J23" s="28"/>
      <c r="K23" s="68" t="s">
        <v>54</v>
      </c>
      <c r="L23" s="74"/>
      <c r="M23" s="22" t="s">
        <v>84</v>
      </c>
      <c r="N23" s="88"/>
      <c r="O23" s="23">
        <f>IFERROR(IF(I23="",0,IF(AND(I23&gt;=請求書!$B$5,I23&lt;=請求書!$B$6),ROUNDDOWN(J23/L23,-1),0)),0)</f>
        <v>0</v>
      </c>
      <c r="P23" s="68" t="s">
        <v>54</v>
      </c>
      <c r="Q23" s="28"/>
      <c r="R23" s="58" t="s">
        <v>54</v>
      </c>
      <c r="S23" s="23">
        <f t="shared" si="0"/>
        <v>0</v>
      </c>
      <c r="T23" s="58" t="s">
        <v>54</v>
      </c>
      <c r="U23" s="23">
        <f t="shared" si="1"/>
        <v>0</v>
      </c>
      <c r="V23" s="58" t="s">
        <v>54</v>
      </c>
    </row>
    <row r="24" spans="1:22" s="11" customFormat="1" ht="26.25" customHeight="1">
      <c r="A24" s="20">
        <v>104</v>
      </c>
      <c r="B24" s="26"/>
      <c r="C24" s="27"/>
      <c r="D24" s="80"/>
      <c r="E24" s="21" t="str">
        <f>IFERROR(IF(D24="","-",IF(DATEDIF(D24,請求書!$B$5,"Y")=2,"満３歳",DATEDIF(D24,請求書!$B$5,"Y"))),0)</f>
        <v>-</v>
      </c>
      <c r="F24" s="92"/>
      <c r="G24" s="28"/>
      <c r="H24" s="58" t="s">
        <v>54</v>
      </c>
      <c r="I24" s="84"/>
      <c r="J24" s="28"/>
      <c r="K24" s="68" t="s">
        <v>54</v>
      </c>
      <c r="L24" s="74"/>
      <c r="M24" s="22" t="s">
        <v>84</v>
      </c>
      <c r="N24" s="88"/>
      <c r="O24" s="23">
        <f>IFERROR(IF(I24="",0,IF(AND(I24&gt;=請求書!$B$5,I24&lt;=請求書!$B$6),ROUNDDOWN(J24/L24,-1),0)),0)</f>
        <v>0</v>
      </c>
      <c r="P24" s="68" t="s">
        <v>54</v>
      </c>
      <c r="Q24" s="28"/>
      <c r="R24" s="58" t="s">
        <v>54</v>
      </c>
      <c r="S24" s="23">
        <f t="shared" si="0"/>
        <v>0</v>
      </c>
      <c r="T24" s="58" t="s">
        <v>54</v>
      </c>
      <c r="U24" s="23">
        <f t="shared" si="1"/>
        <v>0</v>
      </c>
      <c r="V24" s="58" t="s">
        <v>54</v>
      </c>
    </row>
    <row r="25" spans="1:22" s="11" customFormat="1" ht="26.25" customHeight="1">
      <c r="A25" s="29">
        <v>105</v>
      </c>
      <c r="B25" s="30"/>
      <c r="C25" s="31"/>
      <c r="D25" s="81"/>
      <c r="E25" s="32" t="str">
        <f>IFERROR(IF(D25="","-",IF(DATEDIF(D25,請求書!$B$5,"Y")=2,"満３歳",DATEDIF(D25,請求書!$B$5,"Y"))),0)</f>
        <v>-</v>
      </c>
      <c r="F25" s="93"/>
      <c r="G25" s="34"/>
      <c r="H25" s="59" t="s">
        <v>54</v>
      </c>
      <c r="I25" s="85"/>
      <c r="J25" s="34"/>
      <c r="K25" s="69" t="s">
        <v>54</v>
      </c>
      <c r="L25" s="75"/>
      <c r="M25" s="33" t="s">
        <v>84</v>
      </c>
      <c r="N25" s="89"/>
      <c r="O25" s="35">
        <f>IFERROR(IF(I25="",0,IF(AND(I25&gt;=請求書!$B$5,I25&lt;=請求書!$B$6),ROUNDDOWN(J25/L25,-1),0)),0)</f>
        <v>0</v>
      </c>
      <c r="P25" s="69" t="s">
        <v>54</v>
      </c>
      <c r="Q25" s="34"/>
      <c r="R25" s="59" t="s">
        <v>54</v>
      </c>
      <c r="S25" s="35">
        <f t="shared" si="0"/>
        <v>0</v>
      </c>
      <c r="T25" s="59" t="s">
        <v>54</v>
      </c>
      <c r="U25" s="35">
        <f t="shared" si="1"/>
        <v>0</v>
      </c>
      <c r="V25" s="59" t="s">
        <v>54</v>
      </c>
    </row>
    <row r="26" spans="1:22" s="19" customFormat="1" ht="30" customHeight="1">
      <c r="A26" s="90" t="s">
        <v>92</v>
      </c>
      <c r="B26" s="249" t="s">
        <v>93</v>
      </c>
      <c r="C26" s="249"/>
      <c r="D26" s="249"/>
      <c r="E26" s="249"/>
      <c r="F26" s="249"/>
      <c r="G26" s="249"/>
      <c r="H26" s="249"/>
      <c r="I26" s="249"/>
      <c r="J26" s="249"/>
      <c r="K26" s="249"/>
      <c r="L26" s="249"/>
      <c r="M26" s="249"/>
      <c r="N26" s="250"/>
      <c r="O26" s="291" t="s">
        <v>63</v>
      </c>
      <c r="P26" s="292"/>
      <c r="Q26" s="94">
        <f>COUNTA($B$10:$B$26)-2</f>
        <v>0</v>
      </c>
      <c r="R26" s="95" t="s">
        <v>62</v>
      </c>
      <c r="S26" s="94">
        <f>_xlfn.AGGREGATE(9,5,$S10:$S25)-$S10</f>
        <v>0</v>
      </c>
      <c r="T26" s="95" t="s">
        <v>54</v>
      </c>
      <c r="U26" s="94">
        <f>_xlfn.AGGREGATE(9,5,$U10:$U25)-$U10</f>
        <v>0</v>
      </c>
      <c r="V26" s="95" t="s">
        <v>54</v>
      </c>
    </row>
    <row r="27" spans="1:22" s="19" customFormat="1" ht="19.5" customHeight="1">
      <c r="A27" s="90" t="s">
        <v>95</v>
      </c>
      <c r="B27" s="302" t="s">
        <v>101</v>
      </c>
      <c r="C27" s="302"/>
      <c r="D27" s="302"/>
      <c r="E27" s="302"/>
      <c r="F27" s="302"/>
      <c r="G27" s="302"/>
      <c r="H27" s="302"/>
      <c r="I27" s="302"/>
      <c r="J27" s="302"/>
      <c r="K27" s="302"/>
      <c r="S27" s="15"/>
      <c r="T27" s="15"/>
      <c r="U27" s="15"/>
      <c r="V27" s="15"/>
    </row>
    <row r="28" spans="1:22" s="19" customFormat="1" ht="19.5" customHeight="1">
      <c r="A28" s="90" t="s">
        <v>100</v>
      </c>
      <c r="B28" s="301" t="str">
        <f>"月額上限額は、国立幼稚園："&amp;TEXT(請求書!B12,"#,##0円")&amp;"、私立幼稚園："&amp;TEXT(請求書!B13,"#,##0円")&amp;"、特別支援学校幼稚部："&amp;TEXT(請求書!B14,"#,##0円")&amp;"です"</f>
        <v>月額上限額は、国立幼稚園：8,700円、私立幼稚園：25,700円、特別支援学校幼稚部：400円です</v>
      </c>
      <c r="C28" s="301"/>
      <c r="D28" s="301"/>
      <c r="E28" s="301"/>
      <c r="F28" s="301"/>
      <c r="G28" s="301"/>
      <c r="H28" s="301"/>
      <c r="I28" s="301"/>
      <c r="J28" s="301"/>
      <c r="K28" s="301"/>
      <c r="S28" s="300">
        <f>DATE(請求書!AO1,請求書!AU1,請求書!AY1)</f>
        <v>45422</v>
      </c>
      <c r="T28" s="300"/>
      <c r="U28" s="300"/>
      <c r="V28" s="300"/>
    </row>
    <row r="29" spans="1:22" s="19" customFormat="1" ht="26.25" customHeight="1">
      <c r="B29" s="299" t="s">
        <v>96</v>
      </c>
      <c r="C29" s="299"/>
      <c r="D29" s="299"/>
      <c r="E29" s="299"/>
      <c r="F29" s="299"/>
      <c r="G29" s="299"/>
      <c r="H29" s="299"/>
      <c r="I29" s="299"/>
      <c r="J29" s="299"/>
      <c r="K29" s="299"/>
      <c r="L29" s="289" t="s">
        <v>58</v>
      </c>
      <c r="M29" s="298"/>
      <c r="N29" s="290"/>
      <c r="O29" s="293" t="str">
        <f>IF(請求書!K26="","",請求書!K26)</f>
        <v/>
      </c>
      <c r="P29" s="293"/>
      <c r="Q29" s="293"/>
      <c r="R29" s="293"/>
      <c r="S29" s="293"/>
      <c r="T29" s="293"/>
      <c r="U29" s="293"/>
      <c r="V29" s="294"/>
    </row>
    <row r="30" spans="1:22" s="19" customFormat="1" ht="26.25" customHeight="1">
      <c r="L30" s="295" t="s">
        <v>59</v>
      </c>
      <c r="M30" s="296"/>
      <c r="N30" s="297"/>
      <c r="O30" s="293" t="str">
        <f>IF(請求書!AH26&lt;&gt;"",請求書!AH26,IF(請求書!AH22&lt;&gt;"",請求書!AH22,"‐"))</f>
        <v>‐</v>
      </c>
      <c r="P30" s="293"/>
      <c r="Q30" s="293"/>
      <c r="R30" s="293"/>
      <c r="S30" s="293"/>
      <c r="T30" s="293"/>
      <c r="U30" s="293"/>
      <c r="V30" s="294"/>
    </row>
    <row r="31" spans="1:22" s="19" customFormat="1" ht="26.25" customHeight="1">
      <c r="A31" s="25" t="s">
        <v>61</v>
      </c>
      <c r="B31" s="24"/>
      <c r="C31" s="24"/>
      <c r="D31" s="24"/>
      <c r="E31" s="24"/>
      <c r="F31" s="24"/>
      <c r="G31" s="24"/>
      <c r="H31" s="24"/>
      <c r="I31" s="24"/>
      <c r="L31" s="295" t="s">
        <v>60</v>
      </c>
      <c r="M31" s="296"/>
      <c r="N31" s="297"/>
      <c r="O31" s="303" t="str">
        <f>IF(請求書!K17="","",請求書!AH18&amp;"　"&amp;請求書!K17)</f>
        <v/>
      </c>
      <c r="P31" s="303"/>
      <c r="Q31" s="303"/>
      <c r="R31" s="303"/>
      <c r="S31" s="303"/>
      <c r="T31" s="303"/>
      <c r="U31" s="303"/>
      <c r="V31" s="304"/>
    </row>
  </sheetData>
  <sheetProtection sheet="1" objects="1" scenarios="1" formatCells="0" sort="0" autoFilter="0"/>
  <dataConsolidate/>
  <mergeCells count="35">
    <mergeCell ref="S1:T1"/>
    <mergeCell ref="U1:V1"/>
    <mergeCell ref="A2:V2"/>
    <mergeCell ref="D4:E4"/>
    <mergeCell ref="F4:G4"/>
    <mergeCell ref="H4:I4"/>
    <mergeCell ref="O4:P4"/>
    <mergeCell ref="Q4:V4"/>
    <mergeCell ref="A8:A9"/>
    <mergeCell ref="B8:D8"/>
    <mergeCell ref="E8:E9"/>
    <mergeCell ref="F8:H8"/>
    <mergeCell ref="I8:N8"/>
    <mergeCell ref="B26:N26"/>
    <mergeCell ref="O26:P26"/>
    <mergeCell ref="S6:T7"/>
    <mergeCell ref="U6:V6"/>
    <mergeCell ref="U7:V7"/>
    <mergeCell ref="O8:P9"/>
    <mergeCell ref="Q8:R9"/>
    <mergeCell ref="S8:T9"/>
    <mergeCell ref="U8:V9"/>
    <mergeCell ref="G9:H9"/>
    <mergeCell ref="J9:K9"/>
    <mergeCell ref="L9:M9"/>
    <mergeCell ref="L30:N30"/>
    <mergeCell ref="O30:V30"/>
    <mergeCell ref="L31:N31"/>
    <mergeCell ref="O31:V31"/>
    <mergeCell ref="B27:K27"/>
    <mergeCell ref="B28:K28"/>
    <mergeCell ref="S28:V28"/>
    <mergeCell ref="B29:K29"/>
    <mergeCell ref="L29:N29"/>
    <mergeCell ref="O29:V29"/>
  </mergeCells>
  <phoneticPr fontId="3"/>
  <conditionalFormatting sqref="L10:L25">
    <cfRule type="expression" dxfId="0" priority="1">
      <formula>$N10&gt;0</formula>
    </cfRule>
  </conditionalFormatting>
  <dataValidations count="4">
    <dataValidation allowBlank="1" showInputMessage="1" sqref="G11:G25 J11:J25" xr:uid="{00000000-0002-0000-0800-000000000000}"/>
    <dataValidation type="whole" allowBlank="1" showInputMessage="1" showErrorMessage="1" sqref="L10:L25" xr:uid="{00000000-0002-0000-0800-000001000000}">
      <formula1>1</formula1>
      <formula2>31</formula2>
    </dataValidation>
    <dataValidation type="date" operator="greaterThanOrEqual" allowBlank="1" showInputMessage="1" showErrorMessage="1" error="20XX年X月X日の形式で入力してください" sqref="D10:D25 I10:I25 N10:N25" xr:uid="{00000000-0002-0000-0800-000002000000}">
      <formula1>40269</formula1>
    </dataValidation>
    <dataValidation type="list" allowBlank="1" showInputMessage="1" showErrorMessage="1" sqref="F10:F25" xr:uid="{00000000-0002-0000-0800-000003000000}">
      <formula1>"月額,日額,時間"</formula1>
    </dataValidation>
  </dataValidations>
  <printOptions horizontalCentered="1"/>
  <pageMargins left="0.51181102362204722" right="0.51181102362204722" top="0.74803149606299213" bottom="0.74803149606299213"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請求書</vt:lpstr>
      <vt:lpstr>Top</vt:lpstr>
      <vt:lpstr>内訳1</vt:lpstr>
      <vt:lpstr>内訳2</vt:lpstr>
      <vt:lpstr>内訳3</vt:lpstr>
      <vt:lpstr>内訳4</vt:lpstr>
      <vt:lpstr>内訳5</vt:lpstr>
      <vt:lpstr>内訳6</vt:lpstr>
      <vt:lpstr>内訳7</vt:lpstr>
      <vt:lpstr>End</vt:lpstr>
      <vt:lpstr>請求書!Print_Area</vt:lpstr>
      <vt:lpstr>内訳1!Print_Area</vt:lpstr>
      <vt:lpstr>内訳2!Print_Area</vt:lpstr>
      <vt:lpstr>内訳3!Print_Area</vt:lpstr>
      <vt:lpstr>内訳4!Print_Area</vt:lpstr>
      <vt:lpstr>内訳5!Print_Area</vt:lpstr>
      <vt:lpstr>内訳6!Print_Area</vt:lpstr>
      <vt:lpstr>内訳7!Print_Area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dc:creator>
  <cp:lastModifiedBy>Administrator</cp:lastModifiedBy>
  <cp:lastPrinted>2024-01-19T06:38:01Z</cp:lastPrinted>
  <dcterms:created xsi:type="dcterms:W3CDTF">2023-09-11T02:50:56Z</dcterms:created>
  <dcterms:modified xsi:type="dcterms:W3CDTF">2024-03-26T02:00:00Z</dcterms:modified>
</cp:coreProperties>
</file>